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codeName="ThisWorkbook" defaultThemeVersion="124226"/>
  <xr:revisionPtr revIDLastSave="0" documentId="11_5007EC277CFAE60A60B90E14EBABA556C8CDB49E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élai rétablissement ligne" sheetId="9" r:id="rId1"/>
    <sheet name="D%$&amp;01_DevSheet" sheetId="11" state="veryHidden" r:id="rId2"/>
  </sheets>
  <definedNames>
    <definedName name="_xlnm.Print_Area" localSheetId="0">'délai rétablissement ligne'!$A$1:$L$27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1" l="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AJ2" i="11"/>
  <c r="AK2" i="11"/>
  <c r="AL2" i="11"/>
  <c r="AM2" i="11"/>
  <c r="AN2" i="11"/>
  <c r="AO2" i="11"/>
  <c r="AP2" i="11"/>
  <c r="AQ2" i="11"/>
  <c r="AR2" i="11"/>
  <c r="AS2" i="11"/>
  <c r="AT2" i="11"/>
  <c r="AU2" i="11"/>
  <c r="AV2" i="11"/>
  <c r="AW2" i="11"/>
  <c r="AX2" i="11"/>
  <c r="AY2" i="11"/>
  <c r="AZ2" i="11"/>
  <c r="BA2" i="11"/>
  <c r="BB2" i="11"/>
  <c r="BC2" i="11"/>
  <c r="BD2" i="11"/>
  <c r="BE2" i="11"/>
  <c r="BF2" i="11"/>
  <c r="BG2" i="11"/>
  <c r="BH2" i="11"/>
  <c r="BI2" i="11"/>
  <c r="BJ2" i="11"/>
  <c r="BK2" i="11"/>
  <c r="BL2" i="11"/>
  <c r="BM2" i="11"/>
  <c r="BN2" i="11"/>
  <c r="BO2" i="11"/>
  <c r="BP2" i="11"/>
  <c r="BQ2" i="11"/>
  <c r="BR2" i="11"/>
  <c r="BS2" i="11"/>
  <c r="BT2" i="11"/>
  <c r="BU2" i="11"/>
  <c r="BV2" i="11"/>
  <c r="BW2" i="11"/>
  <c r="BX2" i="11"/>
  <c r="BY2" i="11"/>
  <c r="BZ2" i="11"/>
  <c r="CA2" i="11"/>
  <c r="CB2" i="11"/>
  <c r="CC2" i="11"/>
  <c r="CD2" i="11"/>
  <c r="CE2" i="11"/>
  <c r="CF2" i="11"/>
  <c r="CG2" i="11"/>
  <c r="CH2" i="11"/>
  <c r="CI2" i="11"/>
  <c r="CJ2" i="11"/>
  <c r="CK2" i="11"/>
  <c r="CL2" i="11"/>
  <c r="CM2" i="11"/>
  <c r="CN2" i="11"/>
  <c r="CO2" i="11"/>
  <c r="CP2" i="11"/>
  <c r="CQ2" i="11"/>
  <c r="CR2" i="11"/>
  <c r="CS2" i="11"/>
  <c r="CT2" i="11"/>
  <c r="CU2" i="11"/>
  <c r="CV2" i="11"/>
  <c r="CW2" i="11"/>
  <c r="CX2" i="11"/>
  <c r="CY2" i="11"/>
  <c r="CZ2" i="11"/>
  <c r="DA2" i="11"/>
  <c r="DB2" i="11"/>
  <c r="DC2" i="11"/>
  <c r="DD2" i="11"/>
  <c r="DE2" i="11"/>
  <c r="DF2" i="11"/>
  <c r="DG2" i="11"/>
  <c r="DH2" i="11"/>
  <c r="DI2" i="11"/>
  <c r="DJ2" i="11"/>
  <c r="DK2" i="11"/>
  <c r="DL2" i="11"/>
  <c r="DM2" i="11"/>
  <c r="DN2" i="11"/>
  <c r="DO2" i="11"/>
  <c r="DP2" i="11"/>
  <c r="DQ2" i="11"/>
  <c r="DR2" i="11"/>
  <c r="DS2" i="11"/>
  <c r="DT2" i="11"/>
  <c r="DU2" i="11"/>
  <c r="DV2" i="11"/>
  <c r="DW2" i="11"/>
  <c r="DX2" i="11"/>
  <c r="DY2" i="11"/>
  <c r="DZ2" i="11"/>
  <c r="EA2" i="11"/>
  <c r="EB2" i="11"/>
  <c r="EC2" i="11"/>
  <c r="ED2" i="11"/>
  <c r="EE2" i="11"/>
  <c r="EF2" i="11"/>
  <c r="EG2" i="11"/>
  <c r="EH2" i="11"/>
  <c r="EI2" i="11"/>
  <c r="EJ2" i="11"/>
  <c r="EK2" i="11"/>
  <c r="EL2" i="11"/>
  <c r="EM2" i="11"/>
  <c r="EN2" i="11"/>
  <c r="EO2" i="11"/>
  <c r="EP2" i="11"/>
  <c r="EQ2" i="11"/>
  <c r="ER2" i="11"/>
  <c r="ES2" i="11"/>
  <c r="ET2" i="11"/>
  <c r="EU2" i="11"/>
  <c r="EV2" i="11"/>
  <c r="EW2" i="11"/>
  <c r="EX2" i="11"/>
  <c r="EY2" i="11"/>
  <c r="EZ2" i="11"/>
  <c r="FA2" i="11"/>
  <c r="FB2" i="11"/>
  <c r="FC2" i="11"/>
  <c r="FD2" i="11"/>
  <c r="FE2" i="11"/>
  <c r="FF2" i="11"/>
  <c r="FG2" i="11"/>
  <c r="FH2" i="11"/>
  <c r="FI2" i="11"/>
  <c r="FJ2" i="11"/>
  <c r="FK2" i="11"/>
  <c r="FL2" i="11"/>
  <c r="FM2" i="11"/>
  <c r="FN2" i="11"/>
  <c r="FO2" i="11"/>
  <c r="FP2" i="11"/>
  <c r="FQ2" i="11"/>
  <c r="FR2" i="11"/>
  <c r="FS2" i="11"/>
  <c r="FT2" i="11"/>
  <c r="FU2" i="11"/>
  <c r="FV2" i="11"/>
  <c r="FW2" i="11"/>
  <c r="FX2" i="11"/>
  <c r="FY2" i="11"/>
  <c r="FZ2" i="11"/>
  <c r="GA2" i="11"/>
  <c r="GB2" i="11"/>
  <c r="GC2" i="11"/>
  <c r="GD2" i="11"/>
  <c r="GE2" i="11"/>
  <c r="GF2" i="11"/>
  <c r="GG2" i="11"/>
  <c r="GH2" i="11"/>
  <c r="GI2" i="11"/>
  <c r="GJ2" i="11"/>
  <c r="GK2" i="11"/>
  <c r="GL2" i="11"/>
  <c r="GM2" i="11"/>
  <c r="GN2" i="11"/>
  <c r="GO2" i="11"/>
  <c r="GP2" i="11"/>
  <c r="GQ2" i="11"/>
  <c r="GR2" i="11"/>
  <c r="GS2" i="11"/>
  <c r="GT2" i="11"/>
  <c r="GU2" i="11"/>
  <c r="GV2" i="11"/>
  <c r="GW2" i="11"/>
  <c r="GX2" i="11"/>
  <c r="GY2" i="11"/>
  <c r="GZ2" i="11"/>
  <c r="HA2" i="11"/>
  <c r="HB2" i="11"/>
  <c r="HC2" i="11"/>
  <c r="HD2" i="11"/>
  <c r="HE2" i="11"/>
  <c r="HF2" i="11"/>
  <c r="HG2" i="11"/>
  <c r="HH2" i="11"/>
  <c r="HI2" i="11"/>
  <c r="HJ2" i="11"/>
  <c r="HK2" i="11"/>
  <c r="HL2" i="11"/>
  <c r="HM2" i="11"/>
  <c r="HN2" i="11"/>
  <c r="HO2" i="11"/>
  <c r="HP2" i="11"/>
  <c r="HQ2" i="11"/>
  <c r="HR2" i="11"/>
  <c r="HS2" i="11"/>
  <c r="HT2" i="11"/>
  <c r="HU2" i="11"/>
  <c r="HV2" i="11"/>
  <c r="HW2" i="11"/>
  <c r="HX2" i="11"/>
  <c r="HY2" i="11"/>
  <c r="HZ2" i="11"/>
  <c r="IA2" i="11"/>
  <c r="IB2" i="11"/>
  <c r="IC2" i="11"/>
  <c r="ID2" i="11"/>
  <c r="IE2" i="11"/>
  <c r="IF2" i="11"/>
  <c r="IG2" i="11"/>
  <c r="IH2" i="11"/>
  <c r="II2" i="11"/>
  <c r="IJ2" i="11"/>
  <c r="IK2" i="11"/>
  <c r="IL2" i="11"/>
  <c r="IM2" i="11"/>
  <c r="IN2" i="11"/>
  <c r="IO2" i="11"/>
  <c r="IP2" i="11"/>
  <c r="IQ2" i="11"/>
  <c r="IR2" i="11"/>
  <c r="IS2" i="11"/>
  <c r="IT2" i="11"/>
  <c r="IU2" i="11"/>
  <c r="IV2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AI3" i="11"/>
  <c r="AJ3" i="11"/>
  <c r="AK3" i="11"/>
  <c r="AL3" i="11"/>
  <c r="AM3" i="11"/>
  <c r="AN3" i="11"/>
  <c r="AO3" i="11"/>
  <c r="AP3" i="11"/>
  <c r="AQ3" i="11"/>
  <c r="AR3" i="11"/>
  <c r="AS3" i="11"/>
  <c r="AT3" i="11"/>
  <c r="AU3" i="11"/>
  <c r="AV3" i="11"/>
  <c r="AW3" i="11"/>
  <c r="AX3" i="11"/>
  <c r="AY3" i="11"/>
  <c r="AZ3" i="11"/>
  <c r="BA3" i="11"/>
  <c r="BB3" i="11"/>
  <c r="BC3" i="11"/>
  <c r="BD3" i="11"/>
  <c r="BE3" i="11"/>
  <c r="BF3" i="11"/>
  <c r="BG3" i="11"/>
  <c r="BH3" i="11"/>
  <c r="BI3" i="11"/>
  <c r="BJ3" i="11"/>
  <c r="BK3" i="11"/>
  <c r="BL3" i="11"/>
  <c r="BM3" i="11"/>
  <c r="BN3" i="11"/>
  <c r="BO3" i="11"/>
  <c r="BP3" i="11"/>
  <c r="BQ3" i="11"/>
  <c r="BR3" i="11"/>
  <c r="BS3" i="11"/>
  <c r="BT3" i="11"/>
  <c r="BU3" i="11"/>
  <c r="BV3" i="11"/>
  <c r="BW3" i="11"/>
  <c r="BX3" i="11"/>
  <c r="BY3" i="11"/>
  <c r="BZ3" i="11"/>
  <c r="CA3" i="11"/>
  <c r="CB3" i="11"/>
  <c r="CC3" i="11"/>
  <c r="CD3" i="11"/>
  <c r="CE3" i="11"/>
  <c r="CF3" i="11"/>
  <c r="CG3" i="11"/>
  <c r="CH3" i="11"/>
  <c r="CI3" i="11"/>
  <c r="CJ3" i="11"/>
  <c r="CK3" i="11"/>
  <c r="CL3" i="11"/>
  <c r="CM3" i="11"/>
  <c r="CN3" i="11"/>
  <c r="CO3" i="11"/>
  <c r="CP3" i="11"/>
  <c r="CQ3" i="11"/>
  <c r="CR3" i="11"/>
  <c r="CS3" i="11"/>
  <c r="CT3" i="11"/>
  <c r="CU3" i="11"/>
  <c r="CV3" i="11"/>
  <c r="CW3" i="11"/>
  <c r="CX3" i="11"/>
  <c r="CY3" i="11"/>
  <c r="CZ3" i="11"/>
  <c r="DA3" i="11"/>
  <c r="DB3" i="11"/>
  <c r="DC3" i="11"/>
  <c r="DD3" i="11"/>
  <c r="DE3" i="11"/>
  <c r="DF3" i="11"/>
  <c r="DG3" i="11"/>
  <c r="DH3" i="11"/>
  <c r="DI3" i="11"/>
  <c r="DJ3" i="11"/>
  <c r="DK3" i="11"/>
  <c r="DL3" i="11"/>
  <c r="DM3" i="11"/>
  <c r="DN3" i="11"/>
  <c r="DO3" i="11"/>
  <c r="DP3" i="11"/>
  <c r="DQ3" i="11"/>
  <c r="DR3" i="11"/>
  <c r="DS3" i="11"/>
  <c r="DT3" i="11"/>
  <c r="DU3" i="11"/>
  <c r="DV3" i="11"/>
  <c r="DW3" i="11"/>
  <c r="DX3" i="11"/>
  <c r="DY3" i="11"/>
  <c r="DZ3" i="11"/>
  <c r="EA3" i="11"/>
  <c r="EB3" i="11"/>
  <c r="EC3" i="11"/>
  <c r="ED3" i="11"/>
  <c r="EE3" i="11"/>
  <c r="EF3" i="11"/>
  <c r="EG3" i="11"/>
  <c r="EH3" i="11"/>
  <c r="EI3" i="11"/>
  <c r="EJ3" i="11"/>
  <c r="EK3" i="11"/>
  <c r="EL3" i="11"/>
  <c r="EM3" i="11"/>
  <c r="EN3" i="11"/>
  <c r="EO3" i="11"/>
  <c r="EP3" i="11"/>
  <c r="EQ3" i="11"/>
  <c r="ER3" i="11"/>
  <c r="ES3" i="11"/>
  <c r="ET3" i="11"/>
  <c r="EU3" i="11"/>
  <c r="EV3" i="11"/>
  <c r="EW3" i="11"/>
  <c r="EX3" i="11"/>
  <c r="EY3" i="11"/>
  <c r="EZ3" i="11"/>
  <c r="FA3" i="11"/>
  <c r="FB3" i="11"/>
  <c r="FC3" i="11"/>
  <c r="FD3" i="11"/>
  <c r="FE3" i="11"/>
  <c r="FF3" i="11"/>
  <c r="FG3" i="11"/>
  <c r="FH3" i="11"/>
  <c r="FI3" i="11"/>
  <c r="FJ3" i="11"/>
  <c r="FK3" i="11"/>
  <c r="FL3" i="11"/>
  <c r="FM3" i="11"/>
  <c r="FN3" i="11"/>
  <c r="FO3" i="11"/>
  <c r="FP3" i="11"/>
  <c r="FQ3" i="11"/>
  <c r="FR3" i="11"/>
  <c r="FS3" i="11"/>
  <c r="FT3" i="11"/>
  <c r="FU3" i="11"/>
  <c r="FV3" i="11"/>
  <c r="FW3" i="11"/>
  <c r="FX3" i="11"/>
  <c r="FY3" i="11"/>
  <c r="FZ3" i="11"/>
  <c r="GA3" i="11"/>
  <c r="GB3" i="11"/>
  <c r="GC3" i="11"/>
  <c r="GD3" i="11"/>
  <c r="GE3" i="11"/>
  <c r="GF3" i="11"/>
  <c r="GG3" i="11"/>
  <c r="GH3" i="11"/>
  <c r="GI3" i="11"/>
  <c r="GJ3" i="11"/>
  <c r="GK3" i="11"/>
  <c r="GL3" i="11"/>
  <c r="GM3" i="11"/>
  <c r="GN3" i="11"/>
  <c r="GO3" i="11"/>
  <c r="GP3" i="11"/>
  <c r="GQ3" i="11"/>
  <c r="GR3" i="11"/>
  <c r="GS3" i="11"/>
  <c r="GT3" i="11"/>
  <c r="GU3" i="11"/>
  <c r="GV3" i="11"/>
  <c r="GW3" i="11"/>
  <c r="GX3" i="11"/>
  <c r="GY3" i="11"/>
  <c r="GZ3" i="11"/>
  <c r="HA3" i="11"/>
  <c r="HB3" i="11"/>
  <c r="HC3" i="11"/>
  <c r="HD3" i="11"/>
  <c r="HE3" i="11"/>
  <c r="HF3" i="11"/>
  <c r="HG3" i="11"/>
  <c r="HH3" i="11"/>
  <c r="HI3" i="11"/>
  <c r="HJ3" i="11"/>
  <c r="HK3" i="11"/>
  <c r="HL3" i="11"/>
  <c r="HM3" i="11"/>
  <c r="HN3" i="11"/>
  <c r="HO3" i="11"/>
  <c r="HP3" i="11"/>
  <c r="HQ3" i="11"/>
  <c r="HR3" i="11"/>
  <c r="HS3" i="11"/>
  <c r="HT3" i="11"/>
  <c r="HU3" i="11"/>
  <c r="HV3" i="11"/>
  <c r="HW3" i="11"/>
  <c r="HX3" i="11"/>
  <c r="HY3" i="11"/>
  <c r="HZ3" i="11"/>
  <c r="IA3" i="11"/>
  <c r="IB3" i="11"/>
  <c r="IC3" i="11"/>
  <c r="ID3" i="11"/>
  <c r="IE3" i="11"/>
  <c r="IF3" i="11"/>
  <c r="IG3" i="11"/>
  <c r="IH3" i="11"/>
  <c r="II3" i="11"/>
  <c r="IJ3" i="11"/>
  <c r="IK3" i="11"/>
  <c r="IL3" i="11"/>
  <c r="IM3" i="11"/>
  <c r="IN3" i="11"/>
  <c r="IO3" i="11"/>
  <c r="IP3" i="11"/>
  <c r="IQ3" i="11"/>
  <c r="IR3" i="11"/>
  <c r="IS3" i="11"/>
  <c r="IT3" i="11"/>
  <c r="IU3" i="11"/>
  <c r="IV3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AM4" i="11"/>
  <c r="AN4" i="11"/>
  <c r="AO4" i="11"/>
  <c r="AP4" i="11"/>
  <c r="AQ4" i="11"/>
  <c r="AR4" i="11"/>
  <c r="AS4" i="11"/>
  <c r="AT4" i="11"/>
  <c r="AU4" i="11"/>
  <c r="AV4" i="11"/>
  <c r="AW4" i="11"/>
  <c r="AX4" i="11"/>
  <c r="AY4" i="11"/>
  <c r="AZ4" i="11"/>
  <c r="BA4" i="11"/>
  <c r="BB4" i="11"/>
  <c r="BC4" i="11"/>
  <c r="BD4" i="11"/>
  <c r="BE4" i="11"/>
  <c r="BF4" i="11"/>
  <c r="BG4" i="11"/>
  <c r="BH4" i="11"/>
  <c r="BI4" i="11"/>
  <c r="BJ4" i="11"/>
  <c r="BK4" i="11"/>
  <c r="BL4" i="11"/>
  <c r="BM4" i="11"/>
  <c r="BN4" i="11"/>
  <c r="BO4" i="11"/>
  <c r="BP4" i="11"/>
  <c r="BQ4" i="11"/>
  <c r="BR4" i="11"/>
  <c r="BS4" i="11"/>
  <c r="BT4" i="11"/>
  <c r="BU4" i="11"/>
  <c r="BV4" i="11"/>
  <c r="BW4" i="11"/>
  <c r="BX4" i="11"/>
  <c r="BY4" i="11"/>
  <c r="BZ4" i="11"/>
  <c r="CA4" i="11"/>
  <c r="CB4" i="11"/>
  <c r="CC4" i="11"/>
  <c r="CD4" i="11"/>
  <c r="CE4" i="11"/>
  <c r="CF4" i="11"/>
  <c r="CG4" i="11"/>
  <c r="CH4" i="11"/>
  <c r="CI4" i="11"/>
  <c r="CJ4" i="11"/>
  <c r="CK4" i="11"/>
  <c r="CL4" i="11"/>
  <c r="CM4" i="11"/>
  <c r="CN4" i="11"/>
  <c r="CO4" i="11"/>
  <c r="CP4" i="11"/>
  <c r="CQ4" i="11"/>
  <c r="CR4" i="11"/>
  <c r="CS4" i="11"/>
  <c r="CT4" i="11"/>
  <c r="CU4" i="11"/>
  <c r="CV4" i="11"/>
  <c r="CW4" i="11"/>
  <c r="CX4" i="11"/>
  <c r="CY4" i="11"/>
  <c r="CZ4" i="11"/>
  <c r="DA4" i="11"/>
  <c r="DB4" i="11"/>
  <c r="DC4" i="11"/>
  <c r="DD4" i="11"/>
  <c r="DE4" i="11"/>
  <c r="DF4" i="11"/>
  <c r="DG4" i="11"/>
  <c r="DH4" i="11"/>
  <c r="DI4" i="11"/>
  <c r="DJ4" i="11"/>
  <c r="DK4" i="11"/>
  <c r="DL4" i="11"/>
  <c r="DM4" i="11"/>
  <c r="DN4" i="11"/>
  <c r="DO4" i="11"/>
  <c r="DP4" i="11"/>
  <c r="DQ4" i="11"/>
  <c r="DR4" i="11"/>
  <c r="DS4" i="11"/>
  <c r="DT4" i="11"/>
  <c r="DU4" i="11"/>
  <c r="DV4" i="11"/>
  <c r="DW4" i="11"/>
  <c r="DX4" i="11"/>
  <c r="DY4" i="11"/>
  <c r="DZ4" i="11"/>
  <c r="EA4" i="11"/>
  <c r="EB4" i="11"/>
  <c r="EC4" i="11"/>
  <c r="ED4" i="11"/>
  <c r="EE4" i="11"/>
  <c r="EF4" i="11"/>
  <c r="EG4" i="11"/>
  <c r="EH4" i="11"/>
  <c r="EI4" i="11"/>
  <c r="EJ4" i="11"/>
  <c r="EK4" i="11"/>
  <c r="EL4" i="11"/>
  <c r="EM4" i="11"/>
  <c r="EN4" i="11"/>
  <c r="EO4" i="11"/>
  <c r="EP4" i="11"/>
  <c r="EQ4" i="11"/>
  <c r="ER4" i="11"/>
  <c r="ES4" i="11"/>
  <c r="ET4" i="11"/>
  <c r="EU4" i="11"/>
  <c r="EV4" i="11"/>
  <c r="EW4" i="11"/>
  <c r="EX4" i="11"/>
  <c r="EY4" i="11"/>
  <c r="EZ4" i="11"/>
  <c r="FA4" i="11"/>
  <c r="FB4" i="11"/>
  <c r="FC4" i="11"/>
  <c r="FD4" i="11"/>
  <c r="FE4" i="11"/>
  <c r="FF4" i="11"/>
  <c r="FG4" i="11"/>
  <c r="FH4" i="11"/>
  <c r="FI4" i="11"/>
  <c r="FJ4" i="11"/>
  <c r="FK4" i="11"/>
  <c r="FL4" i="11"/>
  <c r="FM4" i="11"/>
  <c r="FN4" i="11"/>
  <c r="FO4" i="11"/>
  <c r="FP4" i="11"/>
  <c r="FQ4" i="11"/>
  <c r="FR4" i="11"/>
  <c r="FS4" i="11"/>
  <c r="FT4" i="11"/>
  <c r="FU4" i="11"/>
  <c r="FV4" i="11"/>
  <c r="FW4" i="11"/>
  <c r="FX4" i="11"/>
  <c r="FY4" i="11"/>
  <c r="FZ4" i="11"/>
  <c r="GA4" i="11"/>
  <c r="GB4" i="11"/>
  <c r="GC4" i="11"/>
  <c r="GD4" i="11"/>
  <c r="GE4" i="11"/>
  <c r="GF4" i="11"/>
  <c r="GG4" i="11"/>
  <c r="GH4" i="11"/>
  <c r="GI4" i="11"/>
  <c r="GJ4" i="11"/>
  <c r="GK4" i="11"/>
  <c r="GL4" i="11"/>
  <c r="GM4" i="11"/>
  <c r="GN4" i="11"/>
  <c r="GO4" i="11"/>
  <c r="GP4" i="11"/>
  <c r="GQ4" i="11"/>
  <c r="GR4" i="11"/>
  <c r="GS4" i="11"/>
  <c r="GT4" i="11"/>
  <c r="GU4" i="11"/>
  <c r="GV4" i="11"/>
  <c r="GW4" i="11"/>
  <c r="GX4" i="11"/>
  <c r="GY4" i="11"/>
  <c r="GZ4" i="11"/>
  <c r="HA4" i="11"/>
  <c r="HB4" i="11"/>
  <c r="HC4" i="11"/>
  <c r="HD4" i="11"/>
  <c r="HE4" i="11"/>
  <c r="HF4" i="11"/>
  <c r="HG4" i="11"/>
  <c r="HH4" i="11"/>
  <c r="HI4" i="11"/>
  <c r="HJ4" i="11"/>
  <c r="HK4" i="11"/>
  <c r="HL4" i="11"/>
  <c r="HM4" i="11"/>
  <c r="HN4" i="11"/>
  <c r="HO4" i="11"/>
  <c r="HP4" i="11"/>
  <c r="HQ4" i="11"/>
  <c r="HR4" i="11"/>
  <c r="HS4" i="11"/>
  <c r="HT4" i="11"/>
  <c r="HU4" i="11"/>
  <c r="HV4" i="11"/>
  <c r="HW4" i="11"/>
  <c r="HX4" i="11"/>
  <c r="HY4" i="11"/>
  <c r="HZ4" i="11"/>
  <c r="IA4" i="11"/>
  <c r="IB4" i="11"/>
  <c r="IC4" i="11"/>
  <c r="ID4" i="11"/>
  <c r="IE4" i="11"/>
  <c r="IF4" i="11"/>
  <c r="IG4" i="11"/>
  <c r="IH4" i="11"/>
  <c r="II4" i="11"/>
  <c r="IJ4" i="11"/>
  <c r="IK4" i="11"/>
  <c r="IL4" i="11"/>
  <c r="IM4" i="11"/>
  <c r="IN4" i="11"/>
  <c r="IO4" i="11"/>
  <c r="IP4" i="11"/>
  <c r="IQ4" i="11"/>
  <c r="IR4" i="11"/>
  <c r="IS4" i="11"/>
  <c r="IT4" i="11"/>
  <c r="IU4" i="11"/>
  <c r="IV4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AM5" i="11"/>
  <c r="AN5" i="11"/>
  <c r="AO5" i="11"/>
  <c r="AP5" i="11"/>
  <c r="AQ5" i="11"/>
  <c r="AR5" i="11"/>
  <c r="AS5" i="11"/>
  <c r="AT5" i="11"/>
  <c r="AU5" i="11"/>
  <c r="AV5" i="11"/>
  <c r="AW5" i="11"/>
  <c r="AX5" i="11"/>
  <c r="AY5" i="11"/>
  <c r="AZ5" i="11"/>
  <c r="BA5" i="11"/>
  <c r="BB5" i="11"/>
  <c r="BC5" i="11"/>
  <c r="BD5" i="11"/>
  <c r="BE5" i="11"/>
  <c r="BF5" i="11"/>
  <c r="BG5" i="11"/>
  <c r="BH5" i="11"/>
  <c r="BI5" i="11"/>
  <c r="BJ5" i="11"/>
  <c r="BK5" i="11"/>
  <c r="BL5" i="11"/>
  <c r="BM5" i="11"/>
  <c r="BN5" i="11"/>
  <c r="BO5" i="11"/>
  <c r="BP5" i="11"/>
  <c r="BQ5" i="11"/>
  <c r="BR5" i="11"/>
  <c r="BS5" i="11"/>
  <c r="BT5" i="11"/>
  <c r="BU5" i="11"/>
  <c r="BV5" i="11"/>
  <c r="BW5" i="11"/>
  <c r="BX5" i="11"/>
  <c r="BY5" i="11"/>
  <c r="BZ5" i="11"/>
  <c r="CA5" i="11"/>
  <c r="CB5" i="11"/>
  <c r="CC5" i="11"/>
  <c r="CD5" i="11"/>
  <c r="CE5" i="11"/>
  <c r="CF5" i="11"/>
  <c r="CG5" i="11"/>
  <c r="CH5" i="11"/>
  <c r="CI5" i="11"/>
  <c r="CJ5" i="11"/>
  <c r="CK5" i="11"/>
  <c r="CL5" i="11"/>
  <c r="CM5" i="11"/>
  <c r="CN5" i="11"/>
  <c r="CO5" i="11"/>
  <c r="CP5" i="11"/>
  <c r="CQ5" i="11"/>
  <c r="CR5" i="11"/>
  <c r="CS5" i="11"/>
  <c r="CT5" i="11"/>
  <c r="CU5" i="11"/>
  <c r="CV5" i="11"/>
  <c r="CW5" i="11"/>
  <c r="CX5" i="11"/>
  <c r="CY5" i="11"/>
  <c r="CZ5" i="11"/>
  <c r="DA5" i="11"/>
  <c r="DB5" i="11"/>
  <c r="DC5" i="11"/>
  <c r="DD5" i="11"/>
  <c r="DE5" i="11"/>
  <c r="DF5" i="11"/>
  <c r="DG5" i="11"/>
  <c r="DH5" i="11"/>
  <c r="DI5" i="11"/>
  <c r="DJ5" i="11"/>
  <c r="DK5" i="11"/>
  <c r="DL5" i="11"/>
  <c r="DM5" i="11"/>
  <c r="DN5" i="11"/>
  <c r="DO5" i="11"/>
  <c r="DP5" i="11"/>
  <c r="DQ5" i="11"/>
  <c r="DR5" i="11"/>
  <c r="DS5" i="11"/>
  <c r="DT5" i="11"/>
  <c r="DU5" i="11"/>
  <c r="DV5" i="11"/>
  <c r="DW5" i="11"/>
  <c r="DX5" i="11"/>
  <c r="DY5" i="11"/>
  <c r="DZ5" i="11"/>
  <c r="EA5" i="11"/>
  <c r="EB5" i="11"/>
  <c r="EC5" i="11"/>
  <c r="ED5" i="11"/>
  <c r="EE5" i="11"/>
  <c r="EF5" i="11"/>
  <c r="EG5" i="11"/>
  <c r="EH5" i="11"/>
  <c r="EI5" i="11"/>
  <c r="EJ5" i="11"/>
  <c r="EK5" i="11"/>
  <c r="EL5" i="11"/>
  <c r="EM5" i="11"/>
  <c r="EN5" i="11"/>
  <c r="EO5" i="11"/>
  <c r="EP5" i="11"/>
  <c r="EQ5" i="11"/>
  <c r="ER5" i="11"/>
  <c r="ES5" i="11"/>
  <c r="ET5" i="11"/>
  <c r="EU5" i="11"/>
  <c r="EV5" i="11"/>
  <c r="EW5" i="11"/>
  <c r="EX5" i="11"/>
  <c r="EY5" i="11"/>
  <c r="EZ5" i="11"/>
  <c r="FA5" i="11"/>
  <c r="FB5" i="11"/>
  <c r="FC5" i="11"/>
  <c r="FD5" i="11"/>
  <c r="FE5" i="11"/>
  <c r="FF5" i="11"/>
  <c r="FG5" i="11"/>
  <c r="FH5" i="11"/>
  <c r="FI5" i="11"/>
  <c r="FJ5" i="11"/>
  <c r="FK5" i="11"/>
  <c r="FL5" i="11"/>
  <c r="FM5" i="11"/>
  <c r="FN5" i="11"/>
  <c r="FO5" i="11"/>
  <c r="FP5" i="11"/>
  <c r="FQ5" i="11"/>
  <c r="FR5" i="11"/>
  <c r="FS5" i="11"/>
  <c r="FT5" i="11"/>
  <c r="FU5" i="11"/>
  <c r="FV5" i="11"/>
  <c r="FW5" i="11"/>
  <c r="FX5" i="11"/>
  <c r="FY5" i="11"/>
  <c r="FZ5" i="11"/>
  <c r="GA5" i="11"/>
  <c r="GB5" i="11"/>
  <c r="GC5" i="11"/>
  <c r="GD5" i="11"/>
  <c r="GE5" i="11"/>
  <c r="GF5" i="11"/>
  <c r="GG5" i="11"/>
  <c r="GH5" i="11"/>
  <c r="GI5" i="11"/>
  <c r="GJ5" i="11"/>
  <c r="GK5" i="11"/>
  <c r="GL5" i="11"/>
  <c r="GM5" i="11"/>
  <c r="GN5" i="11"/>
  <c r="GO5" i="11"/>
  <c r="GP5" i="11"/>
  <c r="GQ5" i="11"/>
  <c r="GR5" i="11"/>
  <c r="GS5" i="11"/>
  <c r="GT5" i="11"/>
  <c r="GU5" i="11"/>
  <c r="GV5" i="11"/>
  <c r="GW5" i="11"/>
  <c r="GX5" i="11"/>
  <c r="GY5" i="11"/>
  <c r="GZ5" i="11"/>
  <c r="HA5" i="11"/>
  <c r="HB5" i="11"/>
  <c r="HC5" i="11"/>
  <c r="HD5" i="11"/>
  <c r="HE5" i="11"/>
  <c r="HF5" i="11"/>
  <c r="HG5" i="11"/>
  <c r="HH5" i="11"/>
  <c r="HI5" i="11"/>
  <c r="HJ5" i="11"/>
  <c r="HK5" i="11"/>
  <c r="HL5" i="11"/>
  <c r="HM5" i="11"/>
  <c r="HN5" i="11"/>
  <c r="HO5" i="11"/>
  <c r="HP5" i="11"/>
  <c r="HQ5" i="11"/>
  <c r="HR5" i="11"/>
  <c r="HS5" i="11"/>
  <c r="HT5" i="11"/>
  <c r="HU5" i="11"/>
  <c r="HV5" i="11"/>
  <c r="HW5" i="11"/>
  <c r="HX5" i="11"/>
  <c r="HY5" i="11"/>
  <c r="HZ5" i="11"/>
  <c r="IA5" i="11"/>
  <c r="IB5" i="11"/>
  <c r="IC5" i="11"/>
  <c r="ID5" i="11"/>
  <c r="IE5" i="11"/>
  <c r="IF5" i="11"/>
  <c r="IG5" i="11"/>
  <c r="IH5" i="11"/>
  <c r="II5" i="11"/>
  <c r="IJ5" i="11"/>
  <c r="IK5" i="11"/>
  <c r="IL5" i="11"/>
  <c r="IM5" i="11"/>
  <c r="IN5" i="11"/>
  <c r="IO5" i="11"/>
  <c r="IP5" i="11"/>
  <c r="IQ5" i="11"/>
  <c r="IR5" i="11"/>
  <c r="IS5" i="11"/>
  <c r="IT5" i="11"/>
  <c r="IU5" i="11"/>
  <c r="IV5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AM6" i="11"/>
  <c r="AN6" i="11"/>
  <c r="AO6" i="11"/>
  <c r="AP6" i="11"/>
  <c r="AQ6" i="11"/>
  <c r="AR6" i="11"/>
  <c r="AS6" i="11"/>
  <c r="AT6" i="11"/>
  <c r="AU6" i="11"/>
  <c r="AV6" i="11"/>
  <c r="AW6" i="11"/>
  <c r="AX6" i="11"/>
  <c r="AY6" i="11"/>
  <c r="AZ6" i="11"/>
  <c r="BA6" i="11"/>
  <c r="BB6" i="11"/>
  <c r="BC6" i="11"/>
  <c r="BD6" i="11"/>
  <c r="BE6" i="11"/>
  <c r="BF6" i="11"/>
  <c r="BG6" i="11"/>
  <c r="BH6" i="11"/>
  <c r="BI6" i="11"/>
  <c r="BJ6" i="11"/>
  <c r="BK6" i="11"/>
  <c r="BL6" i="11"/>
  <c r="BM6" i="11"/>
  <c r="BN6" i="11"/>
  <c r="BO6" i="11"/>
  <c r="BP6" i="11"/>
  <c r="BQ6" i="11"/>
  <c r="BR6" i="11"/>
  <c r="BS6" i="11"/>
  <c r="BT6" i="11"/>
  <c r="BU6" i="11"/>
  <c r="BV6" i="11"/>
  <c r="BW6" i="11"/>
  <c r="BX6" i="11"/>
  <c r="BY6" i="11"/>
  <c r="BZ6" i="11"/>
  <c r="CA6" i="11"/>
  <c r="CB6" i="11"/>
  <c r="CC6" i="11"/>
  <c r="CD6" i="11"/>
  <c r="CE6" i="11"/>
  <c r="CF6" i="11"/>
  <c r="CG6" i="11"/>
  <c r="CH6" i="11"/>
  <c r="CI6" i="11"/>
  <c r="CJ6" i="11"/>
  <c r="CK6" i="11"/>
  <c r="CL6" i="11"/>
  <c r="CM6" i="11"/>
  <c r="CN6" i="11"/>
  <c r="CO6" i="11"/>
  <c r="CP6" i="11"/>
  <c r="CQ6" i="11"/>
  <c r="CR6" i="11"/>
  <c r="CS6" i="11"/>
  <c r="CT6" i="11"/>
  <c r="CU6" i="11"/>
  <c r="CV6" i="11"/>
  <c r="CW6" i="11"/>
  <c r="CX6" i="11"/>
  <c r="CY6" i="11"/>
  <c r="CZ6" i="11"/>
  <c r="DA6" i="11"/>
  <c r="DB6" i="11"/>
  <c r="DC6" i="11"/>
  <c r="DD6" i="11"/>
  <c r="DE6" i="11"/>
  <c r="DF6" i="11"/>
  <c r="DG6" i="11"/>
  <c r="DH6" i="11"/>
  <c r="DI6" i="11"/>
  <c r="DJ6" i="11"/>
  <c r="DK6" i="11"/>
  <c r="DL6" i="11"/>
  <c r="DM6" i="11"/>
  <c r="DN6" i="11"/>
  <c r="DO6" i="11"/>
  <c r="DP6" i="11"/>
  <c r="DQ6" i="11"/>
  <c r="DR6" i="11"/>
  <c r="DS6" i="11"/>
  <c r="DT6" i="11"/>
  <c r="DU6" i="11"/>
  <c r="DV6" i="11"/>
  <c r="DW6" i="11"/>
  <c r="DX6" i="11"/>
  <c r="DY6" i="11"/>
  <c r="DZ6" i="11"/>
  <c r="EA6" i="11"/>
  <c r="EB6" i="11"/>
  <c r="EC6" i="11"/>
  <c r="ED6" i="11"/>
  <c r="EE6" i="11"/>
  <c r="EF6" i="11"/>
  <c r="EG6" i="11"/>
  <c r="EH6" i="11"/>
  <c r="EI6" i="11"/>
  <c r="EJ6" i="11"/>
  <c r="EK6" i="11"/>
  <c r="EL6" i="11"/>
  <c r="EM6" i="11"/>
  <c r="EN6" i="11"/>
  <c r="EO6" i="11"/>
  <c r="EP6" i="11"/>
  <c r="EQ6" i="11"/>
  <c r="ER6" i="11"/>
  <c r="ES6" i="11"/>
  <c r="ET6" i="11"/>
  <c r="EU6" i="11"/>
  <c r="EV6" i="11"/>
  <c r="EW6" i="11"/>
  <c r="EX6" i="11"/>
  <c r="EY6" i="11"/>
  <c r="EZ6" i="11"/>
  <c r="FA6" i="11"/>
  <c r="FB6" i="11"/>
  <c r="FC6" i="11"/>
  <c r="FD6" i="11"/>
  <c r="FE6" i="11"/>
  <c r="FF6" i="11"/>
  <c r="FG6" i="11"/>
  <c r="FH6" i="11"/>
  <c r="FI6" i="11"/>
  <c r="FJ6" i="11"/>
  <c r="FK6" i="11"/>
  <c r="FL6" i="11"/>
  <c r="FM6" i="11"/>
  <c r="FN6" i="11"/>
  <c r="FO6" i="11"/>
  <c r="FP6" i="11"/>
  <c r="FQ6" i="11"/>
  <c r="FR6" i="11"/>
  <c r="FS6" i="11"/>
  <c r="FT6" i="11"/>
  <c r="FU6" i="11"/>
  <c r="FV6" i="11"/>
  <c r="FW6" i="11"/>
  <c r="FX6" i="11"/>
  <c r="FY6" i="11"/>
  <c r="FZ6" i="11"/>
  <c r="GA6" i="11"/>
  <c r="GB6" i="11"/>
  <c r="GC6" i="11"/>
  <c r="GD6" i="11"/>
  <c r="GE6" i="11"/>
  <c r="GF6" i="11"/>
  <c r="GG6" i="11"/>
  <c r="GH6" i="11"/>
  <c r="GI6" i="11"/>
  <c r="GJ6" i="11"/>
  <c r="GK6" i="11"/>
  <c r="GL6" i="11"/>
  <c r="GM6" i="11"/>
  <c r="GN6" i="11"/>
  <c r="GO6" i="11"/>
  <c r="GP6" i="11"/>
  <c r="GQ6" i="11"/>
  <c r="GR6" i="11"/>
  <c r="GS6" i="11"/>
  <c r="GT6" i="11"/>
  <c r="GU6" i="11"/>
  <c r="GV6" i="11"/>
  <c r="GW6" i="11"/>
  <c r="GX6" i="11"/>
  <c r="GY6" i="11"/>
  <c r="GZ6" i="11"/>
  <c r="HA6" i="11"/>
  <c r="HB6" i="11"/>
  <c r="HC6" i="11"/>
  <c r="HD6" i="11"/>
  <c r="HE6" i="11"/>
  <c r="HF6" i="11"/>
  <c r="HG6" i="11"/>
  <c r="HH6" i="11"/>
  <c r="HI6" i="11"/>
  <c r="HJ6" i="11"/>
  <c r="HK6" i="11"/>
  <c r="HL6" i="11"/>
  <c r="HM6" i="11"/>
  <c r="HN6" i="11"/>
  <c r="HO6" i="11"/>
  <c r="HP6" i="11"/>
  <c r="HQ6" i="11"/>
  <c r="HR6" i="11"/>
  <c r="HS6" i="11"/>
  <c r="HT6" i="11"/>
  <c r="HU6" i="11"/>
  <c r="HV6" i="11"/>
  <c r="HW6" i="11"/>
  <c r="HX6" i="11"/>
  <c r="HY6" i="11"/>
  <c r="HZ6" i="11"/>
  <c r="IA6" i="11"/>
  <c r="IB6" i="11"/>
  <c r="IC6" i="11"/>
  <c r="ID6" i="11"/>
  <c r="IE6" i="11"/>
  <c r="IF6" i="11"/>
  <c r="IG6" i="11"/>
  <c r="IH6" i="11"/>
  <c r="II6" i="11"/>
  <c r="IJ6" i="11"/>
  <c r="IK6" i="11"/>
  <c r="IL6" i="11"/>
  <c r="IM6" i="11"/>
  <c r="IN6" i="11"/>
  <c r="IO6" i="11"/>
  <c r="IP6" i="11"/>
  <c r="IQ6" i="11"/>
  <c r="IR6" i="11"/>
  <c r="IS6" i="11"/>
  <c r="IT6" i="11"/>
  <c r="IU6" i="11"/>
  <c r="IV6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AM7" i="11"/>
  <c r="AN7" i="11"/>
  <c r="AO7" i="11"/>
  <c r="AP7" i="11"/>
  <c r="AQ7" i="11"/>
  <c r="AR7" i="11"/>
  <c r="AS7" i="11"/>
  <c r="AT7" i="11"/>
  <c r="AU7" i="11"/>
  <c r="AV7" i="11"/>
  <c r="AW7" i="11"/>
  <c r="AX7" i="11"/>
  <c r="AY7" i="11"/>
  <c r="AZ7" i="11"/>
  <c r="BA7" i="11"/>
  <c r="BB7" i="11"/>
  <c r="BC7" i="11"/>
  <c r="BD7" i="11"/>
  <c r="BE7" i="11"/>
  <c r="BF7" i="11"/>
  <c r="BG7" i="11"/>
  <c r="BH7" i="11"/>
  <c r="BI7" i="11"/>
  <c r="BJ7" i="11"/>
  <c r="BK7" i="11"/>
  <c r="BL7" i="11"/>
  <c r="BM7" i="11"/>
  <c r="BN7" i="11"/>
  <c r="BO7" i="11"/>
  <c r="BP7" i="11"/>
  <c r="BQ7" i="11"/>
  <c r="BR7" i="11"/>
  <c r="BS7" i="11"/>
  <c r="BT7" i="11"/>
  <c r="BU7" i="11"/>
  <c r="BV7" i="11"/>
  <c r="BW7" i="11"/>
  <c r="BX7" i="11"/>
  <c r="BY7" i="11"/>
  <c r="BZ7" i="11"/>
  <c r="CA7" i="11"/>
  <c r="CB7" i="11"/>
  <c r="CC7" i="11"/>
  <c r="CD7" i="11"/>
  <c r="CE7" i="11"/>
  <c r="CF7" i="11"/>
  <c r="CG7" i="11"/>
  <c r="CH7" i="11"/>
  <c r="CI7" i="11"/>
  <c r="CJ7" i="11"/>
  <c r="CK7" i="11"/>
  <c r="CL7" i="11"/>
  <c r="CM7" i="11"/>
  <c r="CN7" i="11"/>
  <c r="CO7" i="11"/>
  <c r="CP7" i="11"/>
  <c r="CQ7" i="11"/>
  <c r="CR7" i="11"/>
  <c r="CS7" i="11"/>
  <c r="CT7" i="11"/>
  <c r="CU7" i="11"/>
  <c r="CV7" i="11"/>
  <c r="CW7" i="11"/>
  <c r="CX7" i="11"/>
  <c r="CY7" i="11"/>
  <c r="CZ7" i="11"/>
  <c r="DA7" i="11"/>
  <c r="DB7" i="11"/>
  <c r="DC7" i="11"/>
  <c r="DD7" i="11"/>
  <c r="DE7" i="11"/>
  <c r="DF7" i="11"/>
  <c r="DG7" i="11"/>
  <c r="DH7" i="11"/>
  <c r="DI7" i="11"/>
  <c r="DJ7" i="11"/>
  <c r="DK7" i="11"/>
  <c r="DL7" i="11"/>
  <c r="DM7" i="11"/>
  <c r="DN7" i="11"/>
  <c r="DO7" i="11"/>
  <c r="DP7" i="11"/>
  <c r="DQ7" i="11"/>
  <c r="DR7" i="11"/>
  <c r="DS7" i="11"/>
  <c r="DT7" i="11"/>
  <c r="DU7" i="11"/>
  <c r="DV7" i="11"/>
  <c r="DW7" i="11"/>
  <c r="DX7" i="11"/>
  <c r="DY7" i="11"/>
  <c r="DZ7" i="11"/>
  <c r="EA7" i="11"/>
  <c r="EB7" i="11"/>
  <c r="EC7" i="11"/>
  <c r="ED7" i="11"/>
  <c r="EE7" i="11"/>
  <c r="EF7" i="11"/>
  <c r="EG7" i="11"/>
  <c r="EH7" i="11"/>
  <c r="EI7" i="11"/>
  <c r="EJ7" i="11"/>
  <c r="EK7" i="11"/>
  <c r="EL7" i="11"/>
  <c r="EM7" i="11"/>
  <c r="EN7" i="11"/>
  <c r="EO7" i="11"/>
  <c r="EP7" i="11"/>
  <c r="EQ7" i="11"/>
  <c r="ER7" i="11"/>
  <c r="ES7" i="11"/>
  <c r="ET7" i="11"/>
  <c r="EU7" i="11"/>
  <c r="EV7" i="11"/>
  <c r="EW7" i="11"/>
  <c r="EX7" i="11"/>
  <c r="EY7" i="11"/>
  <c r="EZ7" i="11"/>
  <c r="F1" i="11"/>
  <c r="G1" i="11"/>
  <c r="H1" i="11"/>
  <c r="I1" i="11"/>
  <c r="J1" i="11"/>
  <c r="K1" i="11"/>
  <c r="L1" i="11"/>
  <c r="M1" i="11"/>
  <c r="N1" i="11"/>
  <c r="O1" i="11"/>
  <c r="P1" i="11"/>
  <c r="Q1" i="11"/>
  <c r="R1" i="11"/>
  <c r="S1" i="11"/>
  <c r="T1" i="11"/>
  <c r="U1" i="11"/>
  <c r="V1" i="11"/>
  <c r="W1" i="11"/>
  <c r="X1" i="11"/>
  <c r="Y1" i="11"/>
  <c r="Z1" i="11"/>
  <c r="AA1" i="11"/>
  <c r="AB1" i="11"/>
  <c r="AC1" i="11"/>
  <c r="AD1" i="11"/>
  <c r="AE1" i="11"/>
  <c r="AF1" i="11"/>
  <c r="AG1" i="11"/>
  <c r="AH1" i="11"/>
  <c r="AI1" i="11"/>
  <c r="AJ1" i="11"/>
  <c r="AK1" i="11"/>
  <c r="AL1" i="11"/>
  <c r="AM1" i="11"/>
  <c r="AN1" i="11"/>
  <c r="AO1" i="11"/>
  <c r="AP1" i="11"/>
  <c r="AQ1" i="11"/>
  <c r="AR1" i="11"/>
  <c r="AS1" i="11"/>
  <c r="AT1" i="11"/>
  <c r="AU1" i="11"/>
  <c r="AV1" i="11"/>
  <c r="AW1" i="11"/>
  <c r="AX1" i="11"/>
  <c r="AY1" i="11"/>
  <c r="AZ1" i="11"/>
  <c r="BA1" i="11"/>
  <c r="BB1" i="11"/>
  <c r="BC1" i="11"/>
  <c r="BD1" i="11"/>
  <c r="BE1" i="11"/>
  <c r="BF1" i="11"/>
  <c r="BG1" i="11"/>
  <c r="BH1" i="11"/>
  <c r="BI1" i="11"/>
  <c r="BJ1" i="11"/>
  <c r="BK1" i="11"/>
  <c r="BL1" i="11"/>
  <c r="BM1" i="11"/>
  <c r="BN1" i="11"/>
  <c r="BO1" i="11"/>
  <c r="BP1" i="11"/>
  <c r="BQ1" i="11"/>
  <c r="BR1" i="11"/>
  <c r="BS1" i="11"/>
  <c r="BT1" i="11"/>
  <c r="BU1" i="11"/>
  <c r="BV1" i="11"/>
  <c r="BW1" i="11"/>
  <c r="BX1" i="11"/>
  <c r="BY1" i="11"/>
  <c r="BZ1" i="11"/>
  <c r="CA1" i="11"/>
  <c r="CB1" i="11"/>
  <c r="CC1" i="11"/>
  <c r="CD1" i="11"/>
  <c r="CE1" i="11"/>
  <c r="CF1" i="11"/>
  <c r="CG1" i="11"/>
  <c r="CH1" i="11"/>
  <c r="CI1" i="11"/>
  <c r="CJ1" i="11"/>
  <c r="CK1" i="11"/>
  <c r="CL1" i="11"/>
  <c r="CM1" i="11"/>
  <c r="CN1" i="11"/>
  <c r="CO1" i="11"/>
  <c r="CP1" i="11"/>
  <c r="CQ1" i="11"/>
  <c r="CR1" i="11"/>
  <c r="CS1" i="11"/>
  <c r="CT1" i="11"/>
  <c r="CU1" i="11"/>
  <c r="CV1" i="11"/>
  <c r="CW1" i="11"/>
  <c r="CX1" i="11"/>
  <c r="CY1" i="11"/>
  <c r="CZ1" i="11"/>
  <c r="DA1" i="11"/>
  <c r="DB1" i="11"/>
  <c r="DC1" i="11"/>
  <c r="DD1" i="11"/>
  <c r="DE1" i="11"/>
  <c r="DF1" i="11"/>
  <c r="DG1" i="11"/>
  <c r="DH1" i="11"/>
  <c r="DI1" i="11"/>
  <c r="DJ1" i="11"/>
  <c r="DK1" i="11"/>
  <c r="DL1" i="11"/>
  <c r="DM1" i="11"/>
  <c r="DN1" i="11"/>
  <c r="DO1" i="11"/>
  <c r="DP1" i="11"/>
  <c r="DQ1" i="11"/>
  <c r="DR1" i="11"/>
  <c r="DS1" i="11"/>
  <c r="DT1" i="11"/>
  <c r="DU1" i="11"/>
  <c r="DV1" i="11"/>
  <c r="DW1" i="11"/>
  <c r="DX1" i="11"/>
  <c r="DY1" i="11"/>
  <c r="DZ1" i="11"/>
  <c r="EA1" i="11"/>
  <c r="EB1" i="11"/>
  <c r="EC1" i="11"/>
  <c r="ED1" i="11"/>
  <c r="EE1" i="11"/>
  <c r="EF1" i="11"/>
  <c r="EG1" i="11"/>
  <c r="EH1" i="11"/>
  <c r="EI1" i="11"/>
  <c r="EJ1" i="11"/>
  <c r="EK1" i="11"/>
  <c r="EL1" i="11"/>
  <c r="EM1" i="11"/>
  <c r="EN1" i="11"/>
  <c r="EO1" i="11"/>
  <c r="EP1" i="11"/>
  <c r="EQ1" i="11"/>
  <c r="ER1" i="11"/>
  <c r="ES1" i="11"/>
  <c r="ET1" i="11"/>
  <c r="EU1" i="11"/>
  <c r="EV1" i="11"/>
  <c r="EW1" i="11"/>
  <c r="EX1" i="11"/>
  <c r="EY1" i="11"/>
  <c r="EZ1" i="11"/>
  <c r="FA1" i="11"/>
  <c r="FB1" i="11"/>
  <c r="FC1" i="11"/>
  <c r="FD1" i="11"/>
  <c r="FE1" i="11"/>
  <c r="FF1" i="11"/>
  <c r="FG1" i="11"/>
  <c r="FH1" i="11"/>
  <c r="FI1" i="11"/>
  <c r="FJ1" i="11"/>
  <c r="FK1" i="11"/>
  <c r="FL1" i="11"/>
  <c r="FM1" i="11"/>
  <c r="FN1" i="11"/>
  <c r="FO1" i="11"/>
  <c r="FP1" i="11"/>
  <c r="FQ1" i="11"/>
  <c r="FR1" i="11"/>
  <c r="FS1" i="11"/>
  <c r="FT1" i="11"/>
  <c r="FU1" i="11"/>
  <c r="FV1" i="11"/>
  <c r="FW1" i="11"/>
  <c r="FX1" i="11"/>
  <c r="FY1" i="11"/>
  <c r="FZ1" i="11"/>
  <c r="GA1" i="11"/>
  <c r="GB1" i="11"/>
  <c r="GC1" i="11"/>
  <c r="GD1" i="11"/>
  <c r="GE1" i="11"/>
  <c r="GF1" i="11"/>
  <c r="GG1" i="11"/>
  <c r="GH1" i="11"/>
  <c r="GI1" i="11"/>
  <c r="GJ1" i="11"/>
  <c r="GK1" i="11"/>
  <c r="GL1" i="11"/>
  <c r="GM1" i="11"/>
  <c r="GN1" i="11"/>
  <c r="GO1" i="11"/>
  <c r="GP1" i="11"/>
  <c r="GQ1" i="11"/>
  <c r="GR1" i="11"/>
  <c r="GS1" i="11"/>
  <c r="GT1" i="11"/>
  <c r="GU1" i="11"/>
  <c r="GV1" i="11"/>
  <c r="GW1" i="11"/>
  <c r="GX1" i="11"/>
  <c r="GY1" i="11"/>
  <c r="GZ1" i="11"/>
  <c r="HA1" i="11"/>
  <c r="HB1" i="11"/>
  <c r="HC1" i="11"/>
  <c r="HD1" i="11"/>
  <c r="HE1" i="11"/>
  <c r="HF1" i="11"/>
  <c r="HG1" i="11"/>
  <c r="HH1" i="11"/>
  <c r="HI1" i="11"/>
  <c r="HJ1" i="11"/>
  <c r="HK1" i="11"/>
  <c r="HL1" i="11"/>
  <c r="HM1" i="11"/>
  <c r="HN1" i="11"/>
  <c r="HO1" i="11"/>
  <c r="HP1" i="11"/>
  <c r="HQ1" i="11"/>
  <c r="HR1" i="11"/>
  <c r="HS1" i="11"/>
  <c r="HT1" i="11"/>
  <c r="HU1" i="11"/>
  <c r="HV1" i="11"/>
  <c r="HW1" i="11"/>
  <c r="HX1" i="11"/>
  <c r="HY1" i="11"/>
  <c r="HZ1" i="11"/>
  <c r="IA1" i="11"/>
  <c r="IB1" i="11"/>
  <c r="IC1" i="11"/>
  <c r="ID1" i="11"/>
  <c r="IE1" i="11"/>
  <c r="IF1" i="11"/>
  <c r="IG1" i="11"/>
  <c r="IH1" i="11"/>
  <c r="II1" i="11"/>
  <c r="IJ1" i="11"/>
  <c r="IK1" i="11"/>
  <c r="IL1" i="11"/>
  <c r="IM1" i="11"/>
  <c r="IN1" i="11"/>
  <c r="IO1" i="11"/>
  <c r="IP1" i="11"/>
  <c r="IQ1" i="11"/>
  <c r="IR1" i="11"/>
  <c r="IS1" i="11"/>
  <c r="IT1" i="11"/>
  <c r="IU1" i="11"/>
  <c r="IV1" i="11"/>
</calcChain>
</file>

<file path=xl/sharedStrings.xml><?xml version="1.0" encoding="utf-8"?>
<sst xmlns="http://schemas.openxmlformats.org/spreadsheetml/2006/main" count="29" uniqueCount="29">
  <si>
    <t xml:space="preserve">Date envoi : </t>
  </si>
  <si>
    <t>Année:</t>
  </si>
  <si>
    <t>JJ/MM/AAAA</t>
  </si>
  <si>
    <t>Mois</t>
  </si>
  <si>
    <t>AAAA</t>
  </si>
  <si>
    <t>Pénalités pour le mois :</t>
  </si>
  <si>
    <t>Code opérateur :</t>
  </si>
  <si>
    <t>tous les champs sont obligatoires</t>
  </si>
  <si>
    <t>ReferencePrestationPrise</t>
  </si>
  <si>
    <t xml:space="preserve">option de GTR </t>
  </si>
  <si>
    <t>date de dépôt de la signalisation par l'Opérateur</t>
  </si>
  <si>
    <t>délai de rétablisement constaté par l'Opérateur</t>
  </si>
  <si>
    <t>Motif rejet</t>
  </si>
  <si>
    <t>D%$&amp;01_88e67f5fd0364022a630dcf8e6060e03</t>
  </si>
  <si>
    <t>DELAHAYE Jérôme OWF/DMWF_7229_ORANGE_Windows (32-bit) NT 6.02_WX-OR6178166_AJDO6463$$$26032019</t>
  </si>
  <si>
    <t>"$K.F!1659"</t>
  </si>
  <si>
    <t>délai de rétablissement calculé RIP FTTX</t>
  </si>
  <si>
    <t>champs réservés pour la réponse de RIP FTTX
NB : les champs seront complétés uniquement en cas de rejet de la demande de pénalités</t>
  </si>
  <si>
    <t>"Om8!1"</t>
  </si>
  <si>
    <t>MIEB8514_7232_ORANGE FT Group_Windows (32-bit) NT 6.01_EB-OR6290101_MIEB8514$$$07062019</t>
  </si>
  <si>
    <t>dépassement du délai de rétblissement relatif à l'engagement de RIP FTTX</t>
  </si>
  <si>
    <t>cumul des délais de rétablissement annuels relatif à l'engagement de RIP FTTX</t>
  </si>
  <si>
    <t xml:space="preserve">date de prise en compte de signalisation par RIP FTTX
</t>
  </si>
  <si>
    <t>cumul des délais de rétablissement annuel calculé par RIP FTTX</t>
  </si>
  <si>
    <t>date d'envoi du CR de prise en compte 
 de la signalisation par RIP FTTX</t>
  </si>
  <si>
    <t>date réception de la signalisation par RIP FTTX</t>
  </si>
  <si>
    <t>Composante « Accès FTTH activés » de l’Offre FTTH Active
annexe 6 - formulaire de demande de pénalités</t>
  </si>
  <si>
    <t>MIEB8514_7243_ORANGE FT Group_Windows (32-bit) NT 6.01_EB-OR6290101_MIEB8514$$$13012020</t>
  </si>
  <si>
    <t>"$;bC!1"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</si>
</sst>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0"/>
      <name val="Helvetica 55 Roman"/>
      <family val="2"/>
    </font>
    <font>
      <b/>
      <sz val="12"/>
      <name val="Helvetica 55 Roman"/>
      <family val="2"/>
    </font>
    <font>
      <b/>
      <sz val="9"/>
      <name val="Helvetica 55 Roman"/>
      <family val="2"/>
    </font>
    <font>
      <b/>
      <sz val="10"/>
      <color theme="0" tint="-0.499984740745262"/>
      <name val="Helvetica 55 Roman"/>
      <family val="2"/>
    </font>
    <font>
      <b/>
      <sz val="10"/>
      <color theme="9" tint="-0.249977111117893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/>
      <right style="medium">
        <color indexed="53"/>
      </right>
      <top style="thin">
        <color indexed="53"/>
      </top>
      <bottom style="thin">
        <color indexed="5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/>
    <xf numFmtId="0" fontId="5" fillId="0" borderId="0" xfId="1" applyFont="1"/>
    <xf numFmtId="0" fontId="2" fillId="0" borderId="0" xfId="1" applyFont="1" applyProtection="1">
      <protection locked="0"/>
    </xf>
    <xf numFmtId="14" fontId="5" fillId="0" borderId="0" xfId="1" applyNumberFormat="1" applyFont="1"/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4" fillId="0" borderId="4" xfId="1" applyFont="1" applyBorder="1" applyProtection="1">
      <protection locked="0"/>
    </xf>
    <xf numFmtId="0" fontId="8" fillId="0" borderId="0" xfId="1" applyFont="1"/>
    <xf numFmtId="0" fontId="7" fillId="0" borderId="0" xfId="1"/>
    <xf numFmtId="0" fontId="9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Protection="1">
      <protection locked="0"/>
    </xf>
    <xf numFmtId="0" fontId="10" fillId="0" borderId="0" xfId="1" applyFont="1" applyAlignment="1">
      <alignment horizontal="right"/>
    </xf>
    <xf numFmtId="0" fontId="4" fillId="0" borderId="5" xfId="1" applyFont="1" applyBorder="1" applyProtection="1">
      <protection locked="0"/>
    </xf>
    <xf numFmtId="0" fontId="4" fillId="0" borderId="9" xfId="1" applyFont="1" applyBorder="1" applyProtection="1">
      <protection locked="0"/>
    </xf>
    <xf numFmtId="0" fontId="6" fillId="3" borderId="10" xfId="1" applyFont="1" applyFill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/>
    </xf>
    <xf numFmtId="14" fontId="0" fillId="0" borderId="0" xfId="0" applyNumberFormat="1"/>
    <xf numFmtId="0" fontId="9" fillId="0" borderId="0" xfId="1" applyFont="1" applyAlignment="1">
      <alignment horizontal="center" vertical="center" wrapText="1"/>
    </xf>
    <xf numFmtId="0" fontId="11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wrapText="1"/>
    </xf>
    <xf numFmtId="0" fontId="12" fillId="0" borderId="12" xfId="1" applyFont="1" applyBorder="1" applyAlignment="1">
      <alignment horizontal="center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1"/>
  <sheetViews>
    <sheetView showGridLines="0" tabSelected="1" zoomScaleNormal="100" workbookViewId="0">
      <selection activeCell="F2" sqref="F2"/>
    </sheetView>
  </sheetViews>
  <sheetFormatPr baseColWidth="10" defaultColWidth="11.453125" defaultRowHeight="11.5" x14ac:dyDescent="0.25"/>
  <cols>
    <col min="1" max="1" width="21.81640625" style="2" customWidth="1"/>
    <col min="2" max="2" width="10.26953125" style="2" customWidth="1"/>
    <col min="3" max="3" width="11.453125" style="2" customWidth="1"/>
    <col min="4" max="4" width="11.7265625" style="2" customWidth="1"/>
    <col min="5" max="5" width="11.81640625" style="2" customWidth="1"/>
    <col min="6" max="7" width="14" style="2" customWidth="1"/>
    <col min="8" max="8" width="11.26953125" style="2" customWidth="1"/>
    <col min="9" max="9" width="9.7265625" style="2" customWidth="1"/>
    <col min="10" max="10" width="12.81640625" style="2" customWidth="1"/>
    <col min="11" max="11" width="10.453125" style="2" bestFit="1" customWidth="1"/>
    <col min="12" max="12" width="11.26953125" style="2" bestFit="1" customWidth="1"/>
    <col min="13" max="16384" width="11.453125" style="2"/>
  </cols>
  <sheetData>
    <row r="1" spans="1:12" s="3" customFormat="1" ht="72.75" customHeight="1" x14ac:dyDescent="0.25">
      <c r="C1" s="23" t="s">
        <v>26</v>
      </c>
      <c r="D1" s="23"/>
      <c r="E1" s="23"/>
      <c r="F1" s="23"/>
      <c r="G1" s="23"/>
      <c r="H1" s="23"/>
      <c r="I1" s="23"/>
      <c r="J1" s="23"/>
      <c r="K1" s="23"/>
      <c r="L1" s="23"/>
    </row>
    <row r="2" spans="1:12" s="3" customFormat="1" ht="15.5" x14ac:dyDescent="0.35">
      <c r="E2" s="4"/>
      <c r="I2" s="4"/>
    </row>
    <row r="3" spans="1:12" s="3" customFormat="1" ht="15.5" x14ac:dyDescent="0.35">
      <c r="D3" s="12" t="s">
        <v>6</v>
      </c>
      <c r="E3" s="13"/>
      <c r="F3" s="14"/>
      <c r="G3" s="14"/>
    </row>
    <row r="4" spans="1:12" s="3" customFormat="1" ht="13" x14ac:dyDescent="0.3">
      <c r="D4" s="12" t="s">
        <v>1</v>
      </c>
      <c r="E4" s="13"/>
      <c r="F4" s="15" t="s">
        <v>4</v>
      </c>
      <c r="G4" s="15"/>
      <c r="J4" s="1"/>
    </row>
    <row r="5" spans="1:12" s="3" customFormat="1" ht="13" x14ac:dyDescent="0.3">
      <c r="D5" s="12" t="s">
        <v>5</v>
      </c>
      <c r="E5" s="13"/>
      <c r="F5" s="15" t="s">
        <v>3</v>
      </c>
      <c r="G5" s="15"/>
      <c r="J5" s="6"/>
    </row>
    <row r="6" spans="1:12" s="3" customFormat="1" ht="13" x14ac:dyDescent="0.3">
      <c r="D6" s="16" t="s">
        <v>0</v>
      </c>
      <c r="E6" s="13"/>
      <c r="F6" s="17" t="s">
        <v>2</v>
      </c>
      <c r="G6" s="17"/>
      <c r="J6" s="1"/>
    </row>
    <row r="7" spans="1:12" s="3" customFormat="1" ht="13" x14ac:dyDescent="0.3">
      <c r="A7" s="5"/>
      <c r="B7" s="5"/>
      <c r="C7" s="5"/>
      <c r="D7" s="5"/>
      <c r="E7" s="7"/>
      <c r="F7" s="5"/>
      <c r="G7" s="5"/>
      <c r="H7" s="5"/>
      <c r="I7" s="7"/>
    </row>
    <row r="8" spans="1:12" s="3" customFormat="1" ht="38.25" customHeight="1" x14ac:dyDescent="0.3">
      <c r="A8" s="24" t="s">
        <v>7</v>
      </c>
      <c r="B8" s="25"/>
      <c r="C8" s="25"/>
      <c r="D8" s="25"/>
      <c r="E8" s="25"/>
      <c r="F8" s="25"/>
      <c r="G8" s="21"/>
      <c r="H8" s="26" t="s">
        <v>17</v>
      </c>
      <c r="I8" s="27"/>
      <c r="J8" s="27"/>
      <c r="K8" s="27"/>
      <c r="L8" s="27"/>
    </row>
    <row r="9" spans="1:12" s="3" customFormat="1" ht="76" x14ac:dyDescent="0.25">
      <c r="A9" s="20" t="s">
        <v>8</v>
      </c>
      <c r="B9" s="20" t="s">
        <v>9</v>
      </c>
      <c r="C9" s="20" t="s">
        <v>10</v>
      </c>
      <c r="D9" s="20" t="s">
        <v>22</v>
      </c>
      <c r="E9" s="20" t="s">
        <v>11</v>
      </c>
      <c r="F9" s="20" t="s">
        <v>20</v>
      </c>
      <c r="G9" s="20" t="s">
        <v>21</v>
      </c>
      <c r="H9" s="8" t="s">
        <v>25</v>
      </c>
      <c r="I9" s="9" t="s">
        <v>24</v>
      </c>
      <c r="J9" s="10" t="s">
        <v>16</v>
      </c>
      <c r="K9" s="10" t="s">
        <v>23</v>
      </c>
      <c r="L9" s="10" t="s">
        <v>12</v>
      </c>
    </row>
    <row r="10" spans="1:12" s="3" customFormat="1" x14ac:dyDescent="0.25">
      <c r="A10" s="19"/>
      <c r="B10" s="19"/>
      <c r="C10" s="19"/>
      <c r="D10" s="19"/>
      <c r="E10" s="19"/>
      <c r="F10" s="19"/>
      <c r="G10" s="19"/>
      <c r="H10" s="18"/>
      <c r="I10" s="11"/>
      <c r="J10" s="11"/>
      <c r="K10" s="11"/>
      <c r="L10" s="11"/>
    </row>
    <row r="11" spans="1:12" s="3" customFormat="1" x14ac:dyDescent="0.25">
      <c r="A11" s="19"/>
      <c r="B11" s="19"/>
      <c r="C11" s="19"/>
      <c r="D11" s="19"/>
      <c r="E11" s="19"/>
      <c r="F11" s="19"/>
      <c r="G11" s="19"/>
      <c r="H11" s="18"/>
      <c r="I11" s="11"/>
      <c r="J11" s="11"/>
      <c r="K11" s="11"/>
      <c r="L11" s="11"/>
    </row>
    <row r="12" spans="1:12" s="3" customFormat="1" x14ac:dyDescent="0.25">
      <c r="A12" s="19"/>
      <c r="B12" s="19"/>
      <c r="C12" s="19"/>
      <c r="D12" s="19"/>
      <c r="E12" s="19"/>
      <c r="F12" s="19"/>
      <c r="G12" s="19"/>
      <c r="H12" s="18"/>
      <c r="I12" s="11"/>
      <c r="J12" s="11"/>
      <c r="K12" s="11"/>
      <c r="L12" s="11"/>
    </row>
    <row r="13" spans="1:12" s="3" customFormat="1" x14ac:dyDescent="0.25">
      <c r="A13" s="19"/>
      <c r="B13" s="19"/>
      <c r="C13" s="19"/>
      <c r="D13" s="19"/>
      <c r="E13" s="19"/>
      <c r="F13" s="19"/>
      <c r="G13" s="19"/>
      <c r="H13" s="18"/>
      <c r="I13" s="11"/>
      <c r="J13" s="11"/>
      <c r="K13" s="11"/>
      <c r="L13" s="11"/>
    </row>
    <row r="14" spans="1:12" s="3" customFormat="1" x14ac:dyDescent="0.25">
      <c r="A14" s="19"/>
      <c r="B14" s="19"/>
      <c r="C14" s="19"/>
      <c r="D14" s="19"/>
      <c r="E14" s="19"/>
      <c r="F14" s="19"/>
      <c r="G14" s="19"/>
      <c r="H14" s="18"/>
      <c r="I14" s="11"/>
      <c r="J14" s="11"/>
      <c r="K14" s="11"/>
      <c r="L14" s="11"/>
    </row>
    <row r="15" spans="1:12" s="3" customFormat="1" x14ac:dyDescent="0.25">
      <c r="A15" s="19"/>
      <c r="B15" s="19"/>
      <c r="C15" s="19"/>
      <c r="D15" s="19"/>
      <c r="E15" s="19"/>
      <c r="F15" s="19"/>
      <c r="G15" s="19"/>
      <c r="H15" s="18"/>
      <c r="I15" s="11"/>
      <c r="J15" s="11"/>
      <c r="K15" s="11"/>
      <c r="L15" s="11"/>
    </row>
    <row r="16" spans="1:12" s="3" customFormat="1" x14ac:dyDescent="0.25">
      <c r="A16" s="19"/>
      <c r="B16" s="19"/>
      <c r="C16" s="19"/>
      <c r="D16" s="19"/>
      <c r="E16" s="19"/>
      <c r="F16" s="19"/>
      <c r="G16" s="19"/>
      <c r="H16" s="18"/>
      <c r="I16" s="11"/>
      <c r="J16" s="11"/>
      <c r="K16" s="11"/>
      <c r="L16" s="11"/>
    </row>
    <row r="17" spans="1:12" x14ac:dyDescent="0.25">
      <c r="A17" s="19"/>
      <c r="B17" s="19"/>
      <c r="C17" s="19"/>
      <c r="D17" s="19"/>
      <c r="E17" s="19"/>
      <c r="F17" s="19"/>
      <c r="G17" s="19"/>
      <c r="H17" s="18"/>
      <c r="I17" s="11"/>
      <c r="J17" s="11"/>
      <c r="K17" s="11"/>
      <c r="L17" s="11"/>
    </row>
    <row r="18" spans="1:12" x14ac:dyDescent="0.25">
      <c r="A18" s="19"/>
      <c r="B18" s="19"/>
      <c r="C18" s="19"/>
      <c r="D18" s="19"/>
      <c r="E18" s="19"/>
      <c r="F18" s="19"/>
      <c r="G18" s="19"/>
      <c r="H18" s="18"/>
      <c r="I18" s="11"/>
      <c r="J18" s="11"/>
      <c r="K18" s="11"/>
      <c r="L18" s="11"/>
    </row>
    <row r="19" spans="1:12" x14ac:dyDescent="0.25">
      <c r="A19" s="19"/>
      <c r="B19" s="19"/>
      <c r="C19" s="19"/>
      <c r="D19" s="19"/>
      <c r="E19" s="19"/>
      <c r="F19" s="19"/>
      <c r="G19" s="19"/>
      <c r="H19" s="18"/>
      <c r="I19" s="11"/>
      <c r="J19" s="11"/>
      <c r="K19" s="11"/>
      <c r="L19" s="11"/>
    </row>
    <row r="20" spans="1:12" x14ac:dyDescent="0.25">
      <c r="A20" s="19"/>
      <c r="B20" s="19"/>
      <c r="C20" s="19"/>
      <c r="D20" s="19"/>
      <c r="E20" s="19"/>
      <c r="F20" s="19"/>
      <c r="G20" s="19"/>
      <c r="H20" s="18"/>
      <c r="I20" s="11"/>
      <c r="J20" s="11"/>
      <c r="K20" s="11"/>
      <c r="L20" s="11"/>
    </row>
    <row r="21" spans="1:12" x14ac:dyDescent="0.25">
      <c r="A21" s="19"/>
      <c r="B21" s="19"/>
      <c r="C21" s="19"/>
      <c r="D21" s="19"/>
      <c r="E21" s="19"/>
      <c r="F21" s="19"/>
      <c r="G21" s="19"/>
      <c r="H21" s="18"/>
      <c r="I21" s="11"/>
      <c r="J21" s="11"/>
      <c r="K21" s="11"/>
      <c r="L21" s="11"/>
    </row>
    <row r="22" spans="1:12" x14ac:dyDescent="0.25">
      <c r="A22" s="19"/>
      <c r="B22" s="19"/>
      <c r="C22" s="19"/>
      <c r="D22" s="19"/>
      <c r="E22" s="19"/>
      <c r="F22" s="19"/>
      <c r="G22" s="19"/>
      <c r="H22" s="18"/>
      <c r="I22" s="11"/>
      <c r="J22" s="11"/>
      <c r="K22" s="11"/>
      <c r="L22" s="11"/>
    </row>
    <row r="23" spans="1:12" x14ac:dyDescent="0.25">
      <c r="A23" s="19"/>
      <c r="B23" s="19"/>
      <c r="C23" s="19"/>
      <c r="D23" s="19"/>
      <c r="E23" s="19"/>
      <c r="F23" s="19"/>
      <c r="G23" s="19"/>
      <c r="H23" s="18"/>
      <c r="I23" s="11"/>
      <c r="J23" s="11"/>
      <c r="K23" s="11"/>
      <c r="L23" s="11"/>
    </row>
    <row r="24" spans="1:12" x14ac:dyDescent="0.25">
      <c r="A24" s="19"/>
      <c r="B24" s="19"/>
      <c r="C24" s="19"/>
      <c r="D24" s="19"/>
      <c r="E24" s="19"/>
      <c r="F24" s="19"/>
      <c r="G24" s="19"/>
      <c r="H24" s="18"/>
      <c r="I24" s="11"/>
      <c r="J24" s="11"/>
      <c r="K24" s="11"/>
      <c r="L24" s="11"/>
    </row>
    <row r="25" spans="1:12" x14ac:dyDescent="0.25">
      <c r="A25" s="19"/>
      <c r="B25" s="19"/>
      <c r="C25" s="19"/>
      <c r="D25" s="19"/>
      <c r="E25" s="19"/>
      <c r="F25" s="19"/>
      <c r="G25" s="19"/>
      <c r="H25" s="18"/>
      <c r="I25" s="11"/>
      <c r="J25" s="11"/>
      <c r="K25" s="11"/>
      <c r="L25" s="11"/>
    </row>
    <row r="26" spans="1:12" x14ac:dyDescent="0.25">
      <c r="A26" s="19"/>
      <c r="B26" s="19"/>
      <c r="C26" s="19"/>
      <c r="D26" s="19"/>
      <c r="E26" s="19"/>
      <c r="F26" s="19"/>
      <c r="G26" s="19"/>
      <c r="H26" s="18"/>
      <c r="I26" s="11"/>
      <c r="J26" s="11"/>
      <c r="K26" s="11"/>
      <c r="L26" s="11"/>
    </row>
    <row r="27" spans="1:12" x14ac:dyDescent="0.25">
      <c r="A27" s="19"/>
      <c r="B27" s="19"/>
      <c r="C27" s="19"/>
      <c r="D27" s="19"/>
      <c r="E27" s="19"/>
      <c r="F27" s="19"/>
      <c r="G27" s="19"/>
      <c r="H27" s="18"/>
      <c r="I27" s="11"/>
      <c r="J27" s="11"/>
      <c r="K27" s="11"/>
      <c r="L27" s="11"/>
    </row>
    <row r="28" spans="1:12" x14ac:dyDescent="0.25">
      <c r="A28" s="19"/>
      <c r="B28" s="19"/>
      <c r="C28" s="19"/>
      <c r="D28" s="19"/>
      <c r="E28" s="19"/>
      <c r="F28" s="19"/>
      <c r="G28" s="19"/>
      <c r="H28" s="18"/>
      <c r="I28" s="11"/>
      <c r="J28" s="11"/>
      <c r="K28" s="11"/>
      <c r="L28" s="11"/>
    </row>
    <row r="29" spans="1:12" x14ac:dyDescent="0.25">
      <c r="A29" s="19"/>
      <c r="B29" s="19"/>
      <c r="C29" s="19"/>
      <c r="D29" s="19"/>
      <c r="E29" s="19"/>
      <c r="F29" s="19"/>
      <c r="G29" s="19"/>
      <c r="H29" s="18"/>
      <c r="I29" s="11"/>
      <c r="J29" s="11"/>
      <c r="K29" s="11"/>
      <c r="L29" s="11"/>
    </row>
    <row r="30" spans="1:12" x14ac:dyDescent="0.25">
      <c r="A30" s="19"/>
      <c r="B30" s="19"/>
      <c r="C30" s="19"/>
      <c r="D30" s="19"/>
      <c r="E30" s="19"/>
      <c r="F30" s="19"/>
      <c r="G30" s="19"/>
      <c r="H30" s="18"/>
      <c r="I30" s="11"/>
      <c r="J30" s="11"/>
      <c r="K30" s="11"/>
      <c r="L30" s="11"/>
    </row>
    <row r="31" spans="1:12" x14ac:dyDescent="0.25">
      <c r="A31" s="19"/>
      <c r="B31" s="19"/>
      <c r="C31" s="19"/>
      <c r="D31" s="19"/>
      <c r="E31" s="19"/>
      <c r="F31" s="19"/>
      <c r="G31" s="19"/>
      <c r="H31" s="18"/>
      <c r="I31" s="11"/>
      <c r="J31" s="11"/>
      <c r="K31" s="11"/>
      <c r="L31" s="11"/>
    </row>
    <row r="32" spans="1:12" x14ac:dyDescent="0.25">
      <c r="A32" s="19"/>
      <c r="B32" s="19"/>
      <c r="C32" s="19"/>
      <c r="D32" s="19"/>
      <c r="E32" s="19"/>
      <c r="F32" s="19"/>
      <c r="G32" s="19"/>
      <c r="H32" s="18"/>
      <c r="I32" s="11"/>
      <c r="J32" s="11"/>
      <c r="K32" s="11"/>
      <c r="L32" s="11"/>
    </row>
    <row r="33" spans="1:12" x14ac:dyDescent="0.25">
      <c r="A33" s="19"/>
      <c r="B33" s="19"/>
      <c r="C33" s="19"/>
      <c r="D33" s="19"/>
      <c r="E33" s="19"/>
      <c r="F33" s="19"/>
      <c r="G33" s="19"/>
      <c r="H33" s="18"/>
      <c r="I33" s="11"/>
      <c r="J33" s="11"/>
      <c r="K33" s="11"/>
      <c r="L33" s="11"/>
    </row>
    <row r="34" spans="1:12" x14ac:dyDescent="0.25">
      <c r="A34" s="19"/>
      <c r="B34" s="19"/>
      <c r="C34" s="19"/>
      <c r="D34" s="19"/>
      <c r="E34" s="19"/>
      <c r="F34" s="19"/>
      <c r="G34" s="19"/>
      <c r="H34" s="18"/>
      <c r="I34" s="11"/>
      <c r="J34" s="11"/>
      <c r="K34" s="11"/>
      <c r="L34" s="11"/>
    </row>
    <row r="35" spans="1:12" x14ac:dyDescent="0.25">
      <c r="A35" s="19"/>
      <c r="B35" s="19"/>
      <c r="C35" s="19"/>
      <c r="D35" s="19"/>
      <c r="E35" s="19"/>
      <c r="F35" s="19"/>
      <c r="G35" s="19"/>
      <c r="H35" s="18"/>
      <c r="I35" s="11"/>
      <c r="J35" s="11"/>
      <c r="K35" s="11"/>
      <c r="L35" s="11"/>
    </row>
    <row r="36" spans="1:12" x14ac:dyDescent="0.25">
      <c r="A36" s="19"/>
      <c r="B36" s="19"/>
      <c r="C36" s="19"/>
      <c r="D36" s="19"/>
      <c r="E36" s="19"/>
      <c r="F36" s="19"/>
      <c r="G36" s="19"/>
      <c r="H36" s="18"/>
      <c r="I36" s="11"/>
      <c r="J36" s="11"/>
      <c r="K36" s="11"/>
      <c r="L36" s="11"/>
    </row>
    <row r="37" spans="1:12" x14ac:dyDescent="0.25">
      <c r="A37" s="19"/>
      <c r="B37" s="19"/>
      <c r="C37" s="19"/>
      <c r="D37" s="19"/>
      <c r="E37" s="19"/>
      <c r="F37" s="19"/>
      <c r="G37" s="19"/>
      <c r="H37" s="18"/>
      <c r="I37" s="11"/>
      <c r="J37" s="11"/>
      <c r="K37" s="11"/>
      <c r="L37" s="11"/>
    </row>
    <row r="38" spans="1:12" x14ac:dyDescent="0.25">
      <c r="A38" s="19"/>
      <c r="B38" s="19"/>
      <c r="C38" s="19"/>
      <c r="D38" s="19"/>
      <c r="E38" s="19"/>
      <c r="F38" s="19"/>
      <c r="G38" s="19"/>
      <c r="H38" s="18"/>
      <c r="I38" s="11"/>
      <c r="J38" s="11"/>
      <c r="K38" s="11"/>
      <c r="L38" s="11"/>
    </row>
    <row r="39" spans="1:12" x14ac:dyDescent="0.25">
      <c r="A39" s="19"/>
      <c r="B39" s="19"/>
      <c r="C39" s="19"/>
      <c r="D39" s="19"/>
      <c r="E39" s="19"/>
      <c r="F39" s="19"/>
      <c r="G39" s="19"/>
      <c r="H39" s="18"/>
      <c r="I39" s="11"/>
      <c r="J39" s="11"/>
      <c r="K39" s="11"/>
      <c r="L39" s="11"/>
    </row>
    <row r="40" spans="1:12" x14ac:dyDescent="0.25">
      <c r="A40" s="19"/>
      <c r="B40" s="19"/>
      <c r="C40" s="19"/>
      <c r="D40" s="19"/>
      <c r="E40" s="19"/>
      <c r="F40" s="19"/>
      <c r="G40" s="19"/>
      <c r="H40" s="18"/>
      <c r="I40" s="11"/>
      <c r="J40" s="11"/>
      <c r="K40" s="11"/>
      <c r="L40" s="11"/>
    </row>
    <row r="41" spans="1:12" x14ac:dyDescent="0.25">
      <c r="A41" s="19"/>
      <c r="B41" s="19"/>
      <c r="C41" s="19"/>
      <c r="D41" s="19"/>
      <c r="E41" s="19"/>
      <c r="F41" s="19"/>
      <c r="G41" s="19"/>
      <c r="H41" s="18"/>
      <c r="I41" s="11"/>
      <c r="J41" s="11"/>
      <c r="K41" s="11"/>
      <c r="L41" s="11"/>
    </row>
    <row r="42" spans="1:12" x14ac:dyDescent="0.25">
      <c r="A42" s="19"/>
      <c r="B42" s="19"/>
      <c r="C42" s="19"/>
      <c r="D42" s="19"/>
      <c r="E42" s="19"/>
      <c r="F42" s="19"/>
      <c r="G42" s="19"/>
      <c r="H42" s="18"/>
      <c r="I42" s="11"/>
      <c r="J42" s="11"/>
      <c r="K42" s="11"/>
      <c r="L42" s="11"/>
    </row>
    <row r="43" spans="1:12" x14ac:dyDescent="0.25">
      <c r="A43" s="19"/>
      <c r="B43" s="19"/>
      <c r="C43" s="19"/>
      <c r="D43" s="19"/>
      <c r="E43" s="19"/>
      <c r="F43" s="19"/>
      <c r="G43" s="19"/>
      <c r="H43" s="18"/>
      <c r="I43" s="11"/>
      <c r="J43" s="11"/>
      <c r="K43" s="11"/>
      <c r="L43" s="11"/>
    </row>
    <row r="44" spans="1:12" x14ac:dyDescent="0.25">
      <c r="A44" s="19"/>
      <c r="B44" s="19"/>
      <c r="C44" s="19"/>
      <c r="D44" s="19"/>
      <c r="E44" s="19"/>
      <c r="F44" s="19"/>
      <c r="G44" s="19"/>
      <c r="H44" s="18"/>
      <c r="I44" s="11"/>
      <c r="J44" s="11"/>
      <c r="K44" s="11"/>
      <c r="L44" s="11"/>
    </row>
    <row r="45" spans="1:12" x14ac:dyDescent="0.25">
      <c r="A45" s="19"/>
      <c r="B45" s="19"/>
      <c r="C45" s="19"/>
      <c r="D45" s="19"/>
      <c r="E45" s="19"/>
      <c r="F45" s="19"/>
      <c r="G45" s="19"/>
      <c r="H45" s="18"/>
      <c r="I45" s="11"/>
      <c r="J45" s="11"/>
      <c r="K45" s="11"/>
      <c r="L45" s="11"/>
    </row>
    <row r="46" spans="1:12" x14ac:dyDescent="0.25">
      <c r="A46" s="19"/>
      <c r="B46" s="19"/>
      <c r="C46" s="19"/>
      <c r="D46" s="19"/>
      <c r="E46" s="19"/>
      <c r="F46" s="19"/>
      <c r="G46" s="19"/>
      <c r="H46" s="18"/>
      <c r="I46" s="11"/>
      <c r="J46" s="11"/>
      <c r="K46" s="11"/>
      <c r="L46" s="11"/>
    </row>
    <row r="47" spans="1:12" x14ac:dyDescent="0.25">
      <c r="A47" s="19"/>
      <c r="B47" s="19"/>
      <c r="C47" s="19"/>
      <c r="D47" s="19"/>
      <c r="E47" s="19"/>
      <c r="F47" s="19"/>
      <c r="G47" s="19"/>
      <c r="H47" s="18"/>
      <c r="I47" s="11"/>
      <c r="J47" s="11"/>
      <c r="K47" s="11"/>
      <c r="L47" s="11"/>
    </row>
    <row r="48" spans="1:12" x14ac:dyDescent="0.25">
      <c r="A48" s="19"/>
      <c r="B48" s="19"/>
      <c r="C48" s="19"/>
      <c r="D48" s="19"/>
      <c r="E48" s="19"/>
      <c r="F48" s="19"/>
      <c r="G48" s="19"/>
      <c r="H48" s="18"/>
      <c r="I48" s="11"/>
      <c r="J48" s="11"/>
      <c r="K48" s="11"/>
      <c r="L48" s="11"/>
    </row>
    <row r="49" spans="1:12" x14ac:dyDescent="0.25">
      <c r="A49" s="19"/>
      <c r="B49" s="19"/>
      <c r="C49" s="19"/>
      <c r="D49" s="19"/>
      <c r="E49" s="19"/>
      <c r="F49" s="19"/>
      <c r="G49" s="19"/>
      <c r="H49" s="18"/>
      <c r="I49" s="11"/>
      <c r="J49" s="11"/>
      <c r="K49" s="11"/>
      <c r="L49" s="11"/>
    </row>
    <row r="50" spans="1:12" x14ac:dyDescent="0.25">
      <c r="A50" s="19"/>
      <c r="B50" s="19"/>
      <c r="C50" s="19"/>
      <c r="D50" s="19"/>
      <c r="E50" s="19"/>
      <c r="F50" s="19"/>
      <c r="G50" s="19"/>
      <c r="H50" s="18"/>
      <c r="I50" s="11"/>
      <c r="J50" s="11"/>
      <c r="K50" s="11"/>
      <c r="L50" s="11"/>
    </row>
    <row r="51" spans="1:12" x14ac:dyDescent="0.25">
      <c r="A51" s="19"/>
      <c r="B51" s="19"/>
      <c r="C51" s="19"/>
      <c r="D51" s="19"/>
      <c r="E51" s="19"/>
      <c r="F51" s="19"/>
      <c r="G51" s="19"/>
      <c r="H51" s="18"/>
      <c r="I51" s="11"/>
      <c r="J51" s="11"/>
      <c r="K51" s="11"/>
      <c r="L51" s="11"/>
    </row>
    <row r="52" spans="1:12" x14ac:dyDescent="0.25">
      <c r="A52" s="19"/>
      <c r="B52" s="19"/>
      <c r="C52" s="19"/>
      <c r="D52" s="19"/>
      <c r="E52" s="19"/>
      <c r="F52" s="19"/>
      <c r="G52" s="19"/>
      <c r="H52" s="18"/>
      <c r="I52" s="11"/>
      <c r="J52" s="11"/>
      <c r="K52" s="11"/>
      <c r="L52" s="11"/>
    </row>
    <row r="53" spans="1:12" x14ac:dyDescent="0.25">
      <c r="A53" s="19"/>
      <c r="B53" s="19"/>
      <c r="C53" s="19"/>
      <c r="D53" s="19"/>
      <c r="E53" s="19"/>
      <c r="F53" s="19"/>
      <c r="G53" s="19"/>
      <c r="H53" s="18"/>
      <c r="I53" s="11"/>
      <c r="J53" s="11"/>
      <c r="K53" s="11"/>
      <c r="L53" s="11"/>
    </row>
    <row r="54" spans="1:12" x14ac:dyDescent="0.25">
      <c r="A54" s="19"/>
      <c r="B54" s="19"/>
      <c r="C54" s="19"/>
      <c r="D54" s="19"/>
      <c r="E54" s="19"/>
      <c r="F54" s="19"/>
      <c r="G54" s="19"/>
      <c r="H54" s="18"/>
      <c r="I54" s="11"/>
      <c r="J54" s="11"/>
      <c r="K54" s="11"/>
      <c r="L54" s="11"/>
    </row>
    <row r="55" spans="1:12" x14ac:dyDescent="0.25">
      <c r="A55" s="19"/>
      <c r="B55" s="19"/>
      <c r="C55" s="19"/>
      <c r="D55" s="19"/>
      <c r="E55" s="19"/>
      <c r="F55" s="19"/>
      <c r="G55" s="19"/>
      <c r="H55" s="18"/>
      <c r="I55" s="11"/>
      <c r="J55" s="11"/>
      <c r="K55" s="11"/>
      <c r="L55" s="11"/>
    </row>
    <row r="56" spans="1:12" x14ac:dyDescent="0.25">
      <c r="A56" s="19"/>
      <c r="B56" s="19"/>
      <c r="C56" s="19"/>
      <c r="D56" s="19"/>
      <c r="E56" s="19"/>
      <c r="F56" s="19"/>
      <c r="G56" s="19"/>
      <c r="H56" s="18"/>
      <c r="I56" s="11"/>
      <c r="J56" s="11"/>
      <c r="K56" s="11"/>
      <c r="L56" s="11"/>
    </row>
    <row r="57" spans="1:12" x14ac:dyDescent="0.25">
      <c r="A57" s="19"/>
      <c r="B57" s="19"/>
      <c r="C57" s="19"/>
      <c r="D57" s="19"/>
      <c r="E57" s="19"/>
      <c r="F57" s="19"/>
      <c r="G57" s="19"/>
      <c r="H57" s="18"/>
      <c r="I57" s="11"/>
      <c r="J57" s="11"/>
      <c r="K57" s="11"/>
      <c r="L57" s="11"/>
    </row>
    <row r="58" spans="1:12" x14ac:dyDescent="0.25">
      <c r="A58" s="19"/>
      <c r="B58" s="19"/>
      <c r="C58" s="19"/>
      <c r="D58" s="19"/>
      <c r="E58" s="19"/>
      <c r="F58" s="19"/>
      <c r="G58" s="19"/>
      <c r="H58" s="18"/>
      <c r="I58" s="11"/>
      <c r="J58" s="11"/>
      <c r="K58" s="11"/>
      <c r="L58" s="11"/>
    </row>
    <row r="59" spans="1:12" x14ac:dyDescent="0.25">
      <c r="A59" s="19"/>
      <c r="B59" s="19"/>
      <c r="C59" s="19"/>
      <c r="D59" s="19"/>
      <c r="E59" s="19"/>
      <c r="F59" s="19"/>
      <c r="G59" s="19"/>
      <c r="H59" s="18"/>
      <c r="I59" s="11"/>
      <c r="J59" s="11"/>
      <c r="K59" s="11"/>
      <c r="L59" s="11"/>
    </row>
    <row r="60" spans="1:12" x14ac:dyDescent="0.25">
      <c r="A60" s="19"/>
      <c r="B60" s="19"/>
      <c r="C60" s="19"/>
      <c r="D60" s="19"/>
      <c r="E60" s="19"/>
      <c r="F60" s="19"/>
      <c r="G60" s="19"/>
      <c r="H60" s="18"/>
      <c r="I60" s="11"/>
      <c r="J60" s="11"/>
      <c r="K60" s="11"/>
      <c r="L60" s="11"/>
    </row>
    <row r="61" spans="1:12" x14ac:dyDescent="0.25">
      <c r="A61" s="19"/>
      <c r="B61" s="19"/>
      <c r="C61" s="19"/>
      <c r="D61" s="19"/>
      <c r="E61" s="19"/>
      <c r="F61" s="19"/>
      <c r="G61" s="19"/>
      <c r="H61" s="18"/>
      <c r="I61" s="11"/>
      <c r="J61" s="11"/>
      <c r="K61" s="11"/>
      <c r="L61" s="11"/>
    </row>
    <row r="62" spans="1:12" x14ac:dyDescent="0.25">
      <c r="A62" s="19"/>
      <c r="B62" s="19"/>
      <c r="C62" s="19"/>
      <c r="D62" s="19"/>
      <c r="E62" s="19"/>
      <c r="F62" s="19"/>
      <c r="G62" s="19"/>
      <c r="H62" s="18"/>
      <c r="I62" s="11"/>
      <c r="J62" s="11"/>
      <c r="K62" s="11"/>
      <c r="L62" s="11"/>
    </row>
    <row r="63" spans="1:12" x14ac:dyDescent="0.25">
      <c r="A63" s="19"/>
      <c r="B63" s="19"/>
      <c r="C63" s="19"/>
      <c r="D63" s="19"/>
      <c r="E63" s="19"/>
      <c r="F63" s="19"/>
      <c r="G63" s="19"/>
      <c r="H63" s="18"/>
      <c r="I63" s="11"/>
      <c r="J63" s="11"/>
      <c r="K63" s="11"/>
      <c r="L63" s="11"/>
    </row>
    <row r="64" spans="1:12" x14ac:dyDescent="0.25">
      <c r="A64" s="19"/>
      <c r="B64" s="19"/>
      <c r="C64" s="19"/>
      <c r="D64" s="19"/>
      <c r="E64" s="19"/>
      <c r="F64" s="19"/>
      <c r="G64" s="19"/>
      <c r="H64" s="18"/>
      <c r="I64" s="11"/>
      <c r="J64" s="11"/>
      <c r="K64" s="11"/>
      <c r="L64" s="11"/>
    </row>
    <row r="65" spans="1:12" x14ac:dyDescent="0.25">
      <c r="A65" s="19"/>
      <c r="B65" s="19"/>
      <c r="C65" s="19"/>
      <c r="D65" s="19"/>
      <c r="E65" s="19"/>
      <c r="F65" s="19"/>
      <c r="G65" s="19"/>
      <c r="H65" s="18"/>
      <c r="I65" s="11"/>
      <c r="J65" s="11"/>
      <c r="K65" s="11"/>
      <c r="L65" s="11"/>
    </row>
    <row r="66" spans="1:12" x14ac:dyDescent="0.25">
      <c r="A66" s="19"/>
      <c r="B66" s="19"/>
      <c r="C66" s="19"/>
      <c r="D66" s="19"/>
      <c r="E66" s="19"/>
      <c r="F66" s="19"/>
      <c r="G66" s="19"/>
      <c r="H66" s="18"/>
      <c r="I66" s="11"/>
      <c r="J66" s="11"/>
      <c r="K66" s="11"/>
      <c r="L66" s="11"/>
    </row>
    <row r="67" spans="1:12" x14ac:dyDescent="0.25">
      <c r="A67" s="19"/>
      <c r="B67" s="19"/>
      <c r="C67" s="19"/>
      <c r="D67" s="19"/>
      <c r="E67" s="19"/>
      <c r="F67" s="19"/>
      <c r="G67" s="19"/>
      <c r="H67" s="18"/>
      <c r="I67" s="11"/>
      <c r="J67" s="11"/>
      <c r="K67" s="11"/>
      <c r="L67" s="11"/>
    </row>
    <row r="68" spans="1:12" x14ac:dyDescent="0.25">
      <c r="A68" s="19"/>
      <c r="B68" s="19"/>
      <c r="C68" s="19"/>
      <c r="D68" s="19"/>
      <c r="E68" s="19"/>
      <c r="F68" s="19"/>
      <c r="G68" s="19"/>
      <c r="H68" s="18"/>
      <c r="I68" s="11"/>
      <c r="J68" s="11"/>
      <c r="K68" s="11"/>
      <c r="L68" s="11"/>
    </row>
    <row r="69" spans="1:12" x14ac:dyDescent="0.25">
      <c r="A69" s="19"/>
      <c r="B69" s="19"/>
      <c r="C69" s="19"/>
      <c r="D69" s="19"/>
      <c r="E69" s="19"/>
      <c r="F69" s="19"/>
      <c r="G69" s="19"/>
      <c r="H69" s="18"/>
      <c r="I69" s="11"/>
      <c r="J69" s="11"/>
      <c r="K69" s="11"/>
      <c r="L69" s="11"/>
    </row>
    <row r="70" spans="1:12" x14ac:dyDescent="0.25">
      <c r="A70" s="19"/>
      <c r="B70" s="19"/>
      <c r="C70" s="19"/>
      <c r="D70" s="19"/>
      <c r="E70" s="19"/>
      <c r="F70" s="19"/>
      <c r="G70" s="19"/>
      <c r="H70" s="18"/>
      <c r="I70" s="11"/>
      <c r="J70" s="11"/>
      <c r="K70" s="11"/>
      <c r="L70" s="11"/>
    </row>
    <row r="71" spans="1:12" x14ac:dyDescent="0.25">
      <c r="A71" s="19"/>
      <c r="B71" s="19"/>
      <c r="C71" s="19"/>
      <c r="D71" s="19"/>
      <c r="E71" s="19"/>
      <c r="F71" s="19"/>
      <c r="G71" s="19"/>
      <c r="H71" s="18"/>
      <c r="I71" s="11"/>
      <c r="J71" s="11"/>
      <c r="K71" s="11"/>
      <c r="L71" s="11"/>
    </row>
    <row r="72" spans="1:12" x14ac:dyDescent="0.25">
      <c r="A72" s="19"/>
      <c r="B72" s="19"/>
      <c r="C72" s="19"/>
      <c r="D72" s="19"/>
      <c r="E72" s="19"/>
      <c r="F72" s="19"/>
      <c r="G72" s="19"/>
      <c r="H72" s="18"/>
      <c r="I72" s="11"/>
      <c r="J72" s="11"/>
      <c r="K72" s="11"/>
      <c r="L72" s="11"/>
    </row>
    <row r="73" spans="1:12" x14ac:dyDescent="0.25">
      <c r="A73" s="19"/>
      <c r="B73" s="19"/>
      <c r="C73" s="19"/>
      <c r="D73" s="19"/>
      <c r="E73" s="19"/>
      <c r="F73" s="19"/>
      <c r="G73" s="19"/>
      <c r="H73" s="18"/>
      <c r="I73" s="11"/>
      <c r="J73" s="11"/>
      <c r="K73" s="11"/>
      <c r="L73" s="11"/>
    </row>
    <row r="74" spans="1:12" x14ac:dyDescent="0.25">
      <c r="A74" s="19"/>
      <c r="B74" s="19"/>
      <c r="C74" s="19"/>
      <c r="D74" s="19"/>
      <c r="E74" s="19"/>
      <c r="F74" s="19"/>
      <c r="G74" s="19"/>
      <c r="H74" s="18"/>
      <c r="I74" s="11"/>
      <c r="J74" s="11"/>
      <c r="K74" s="11"/>
      <c r="L74" s="11"/>
    </row>
    <row r="75" spans="1:12" x14ac:dyDescent="0.25">
      <c r="A75" s="19"/>
      <c r="B75" s="19"/>
      <c r="C75" s="19"/>
      <c r="D75" s="19"/>
      <c r="E75" s="19"/>
      <c r="F75" s="19"/>
      <c r="G75" s="19"/>
      <c r="H75" s="18"/>
      <c r="I75" s="11"/>
      <c r="J75" s="11"/>
      <c r="K75" s="11"/>
      <c r="L75" s="11"/>
    </row>
    <row r="76" spans="1:12" x14ac:dyDescent="0.25">
      <c r="A76" s="19"/>
      <c r="B76" s="19"/>
      <c r="C76" s="19"/>
      <c r="D76" s="19"/>
      <c r="E76" s="19"/>
      <c r="F76" s="19"/>
      <c r="G76" s="19"/>
      <c r="H76" s="18"/>
      <c r="I76" s="11"/>
      <c r="J76" s="11"/>
      <c r="K76" s="11"/>
      <c r="L76" s="11"/>
    </row>
    <row r="77" spans="1:12" x14ac:dyDescent="0.25">
      <c r="A77" s="19"/>
      <c r="B77" s="19"/>
      <c r="C77" s="19"/>
      <c r="D77" s="19"/>
      <c r="E77" s="19"/>
      <c r="F77" s="19"/>
      <c r="G77" s="19"/>
      <c r="H77" s="18"/>
      <c r="I77" s="11"/>
      <c r="J77" s="11"/>
      <c r="K77" s="11"/>
      <c r="L77" s="11"/>
    </row>
    <row r="78" spans="1:12" x14ac:dyDescent="0.25">
      <c r="A78" s="19"/>
      <c r="B78" s="19"/>
      <c r="C78" s="19"/>
      <c r="D78" s="19"/>
      <c r="E78" s="19"/>
      <c r="F78" s="19"/>
      <c r="G78" s="19"/>
      <c r="H78" s="18"/>
      <c r="I78" s="11"/>
      <c r="J78" s="11"/>
      <c r="K78" s="11"/>
      <c r="L78" s="11"/>
    </row>
    <row r="79" spans="1:12" x14ac:dyDescent="0.25">
      <c r="A79" s="19"/>
      <c r="B79" s="19"/>
      <c r="C79" s="19"/>
      <c r="D79" s="19"/>
      <c r="E79" s="19"/>
      <c r="F79" s="19"/>
      <c r="G79" s="19"/>
      <c r="H79" s="18"/>
      <c r="I79" s="11"/>
      <c r="J79" s="11"/>
      <c r="K79" s="11"/>
      <c r="L79" s="11"/>
    </row>
    <row r="80" spans="1:12" x14ac:dyDescent="0.25">
      <c r="A80" s="19"/>
      <c r="B80" s="19"/>
      <c r="C80" s="19"/>
      <c r="D80" s="19"/>
      <c r="E80" s="19"/>
      <c r="F80" s="19"/>
      <c r="G80" s="19"/>
      <c r="H80" s="18"/>
      <c r="I80" s="11"/>
      <c r="J80" s="11"/>
      <c r="K80" s="11"/>
      <c r="L80" s="11"/>
    </row>
    <row r="81" spans="1:12" x14ac:dyDescent="0.25">
      <c r="A81" s="19"/>
      <c r="B81" s="19"/>
      <c r="C81" s="19"/>
      <c r="D81" s="19"/>
      <c r="E81" s="19"/>
      <c r="F81" s="19"/>
      <c r="G81" s="19"/>
      <c r="H81" s="18"/>
      <c r="I81" s="11"/>
      <c r="J81" s="11"/>
      <c r="K81" s="11"/>
      <c r="L81" s="11"/>
    </row>
    <row r="82" spans="1:12" x14ac:dyDescent="0.25">
      <c r="A82" s="19"/>
      <c r="B82" s="19"/>
      <c r="C82" s="19"/>
      <c r="D82" s="19"/>
      <c r="E82" s="19"/>
      <c r="F82" s="19"/>
      <c r="G82" s="19"/>
      <c r="H82" s="18"/>
      <c r="I82" s="11"/>
      <c r="J82" s="11"/>
      <c r="K82" s="11"/>
      <c r="L82" s="11"/>
    </row>
    <row r="83" spans="1:12" x14ac:dyDescent="0.25">
      <c r="A83" s="19"/>
      <c r="B83" s="19"/>
      <c r="C83" s="19"/>
      <c r="D83" s="19"/>
      <c r="E83" s="19"/>
      <c r="F83" s="19"/>
      <c r="G83" s="19"/>
      <c r="H83" s="18"/>
      <c r="I83" s="11"/>
      <c r="J83" s="11"/>
      <c r="K83" s="11"/>
      <c r="L83" s="11"/>
    </row>
    <row r="84" spans="1:12" x14ac:dyDescent="0.25">
      <c r="A84" s="19"/>
      <c r="B84" s="19"/>
      <c r="C84" s="19"/>
      <c r="D84" s="19"/>
      <c r="E84" s="19"/>
      <c r="F84" s="19"/>
      <c r="G84" s="19"/>
      <c r="H84" s="18"/>
      <c r="I84" s="11"/>
      <c r="J84" s="11"/>
      <c r="K84" s="11"/>
      <c r="L84" s="11"/>
    </row>
    <row r="85" spans="1:12" x14ac:dyDescent="0.25">
      <c r="A85" s="19"/>
      <c r="B85" s="19"/>
      <c r="C85" s="19"/>
      <c r="D85" s="19"/>
      <c r="E85" s="19"/>
      <c r="F85" s="19"/>
      <c r="G85" s="19"/>
      <c r="H85" s="18"/>
      <c r="I85" s="11"/>
      <c r="J85" s="11"/>
      <c r="K85" s="11"/>
      <c r="L85" s="11"/>
    </row>
    <row r="86" spans="1:12" x14ac:dyDescent="0.25">
      <c r="A86" s="19"/>
      <c r="B86" s="19"/>
      <c r="C86" s="19"/>
      <c r="D86" s="19"/>
      <c r="E86" s="19"/>
      <c r="F86" s="19"/>
      <c r="G86" s="19"/>
      <c r="H86" s="18"/>
      <c r="I86" s="11"/>
      <c r="J86" s="11"/>
      <c r="K86" s="11"/>
      <c r="L86" s="11"/>
    </row>
    <row r="87" spans="1:12" x14ac:dyDescent="0.25">
      <c r="A87" s="19"/>
      <c r="B87" s="19"/>
      <c r="C87" s="19"/>
      <c r="D87" s="19"/>
      <c r="E87" s="19"/>
      <c r="F87" s="19"/>
      <c r="G87" s="19"/>
      <c r="H87" s="18"/>
      <c r="I87" s="11"/>
      <c r="J87" s="11"/>
      <c r="K87" s="11"/>
      <c r="L87" s="11"/>
    </row>
    <row r="88" spans="1:12" x14ac:dyDescent="0.25">
      <c r="A88" s="19"/>
      <c r="B88" s="19"/>
      <c r="C88" s="19"/>
      <c r="D88" s="19"/>
      <c r="E88" s="19"/>
      <c r="F88" s="19"/>
      <c r="G88" s="19"/>
      <c r="H88" s="18"/>
      <c r="I88" s="11"/>
      <c r="J88" s="11"/>
      <c r="K88" s="11"/>
      <c r="L88" s="11"/>
    </row>
    <row r="89" spans="1:12" x14ac:dyDescent="0.25">
      <c r="A89" s="19"/>
      <c r="B89" s="19"/>
      <c r="C89" s="19"/>
      <c r="D89" s="19"/>
      <c r="E89" s="19"/>
      <c r="F89" s="19"/>
      <c r="G89" s="19"/>
      <c r="H89" s="18"/>
      <c r="I89" s="11"/>
      <c r="J89" s="11"/>
      <c r="K89" s="11"/>
      <c r="L89" s="11"/>
    </row>
    <row r="90" spans="1:12" x14ac:dyDescent="0.25">
      <c r="A90" s="19"/>
      <c r="B90" s="19"/>
      <c r="C90" s="19"/>
      <c r="D90" s="19"/>
      <c r="E90" s="19"/>
      <c r="F90" s="19"/>
      <c r="G90" s="19"/>
      <c r="H90" s="18"/>
      <c r="I90" s="11"/>
      <c r="J90" s="11"/>
      <c r="K90" s="11"/>
      <c r="L90" s="11"/>
    </row>
    <row r="91" spans="1:12" x14ac:dyDescent="0.25">
      <c r="A91" s="19"/>
      <c r="B91" s="19"/>
      <c r="C91" s="19"/>
      <c r="D91" s="19"/>
      <c r="E91" s="19"/>
      <c r="F91" s="19"/>
      <c r="G91" s="19"/>
      <c r="H91" s="18"/>
      <c r="I91" s="11"/>
      <c r="J91" s="11"/>
      <c r="K91" s="11"/>
      <c r="L91" s="11"/>
    </row>
    <row r="92" spans="1:12" x14ac:dyDescent="0.25">
      <c r="A92" s="19"/>
      <c r="B92" s="19"/>
      <c r="C92" s="19"/>
      <c r="D92" s="19"/>
      <c r="E92" s="19"/>
      <c r="F92" s="19"/>
      <c r="G92" s="19"/>
      <c r="H92" s="18"/>
      <c r="I92" s="11"/>
      <c r="J92" s="11"/>
      <c r="K92" s="11"/>
      <c r="L92" s="11"/>
    </row>
    <row r="93" spans="1:12" x14ac:dyDescent="0.25">
      <c r="A93" s="19"/>
      <c r="B93" s="19"/>
      <c r="C93" s="19"/>
      <c r="D93" s="19"/>
      <c r="E93" s="19"/>
      <c r="F93" s="19"/>
      <c r="G93" s="19"/>
      <c r="H93" s="18"/>
      <c r="I93" s="11"/>
      <c r="J93" s="11"/>
      <c r="K93" s="11"/>
      <c r="L93" s="11"/>
    </row>
    <row r="94" spans="1:12" x14ac:dyDescent="0.25">
      <c r="A94" s="19"/>
      <c r="B94" s="19"/>
      <c r="C94" s="19"/>
      <c r="D94" s="19"/>
      <c r="E94" s="19"/>
      <c r="F94" s="19"/>
      <c r="G94" s="19"/>
      <c r="H94" s="18"/>
      <c r="I94" s="11"/>
      <c r="J94" s="11"/>
      <c r="K94" s="11"/>
      <c r="L94" s="11"/>
    </row>
    <row r="95" spans="1:12" x14ac:dyDescent="0.25">
      <c r="A95" s="19"/>
      <c r="B95" s="19"/>
      <c r="C95" s="19"/>
      <c r="D95" s="19"/>
      <c r="E95" s="19"/>
      <c r="F95" s="19"/>
      <c r="G95" s="19"/>
      <c r="H95" s="18"/>
      <c r="I95" s="11"/>
      <c r="J95" s="11"/>
      <c r="K95" s="11"/>
      <c r="L95" s="11"/>
    </row>
    <row r="96" spans="1:12" x14ac:dyDescent="0.25">
      <c r="A96" s="19"/>
      <c r="B96" s="19"/>
      <c r="C96" s="19"/>
      <c r="D96" s="19"/>
      <c r="E96" s="19"/>
      <c r="F96" s="19"/>
      <c r="G96" s="19"/>
      <c r="H96" s="18"/>
      <c r="I96" s="11"/>
      <c r="J96" s="11"/>
      <c r="K96" s="11"/>
      <c r="L96" s="11"/>
    </row>
    <row r="97" spans="1:12" x14ac:dyDescent="0.25">
      <c r="A97" s="19"/>
      <c r="B97" s="19"/>
      <c r="C97" s="19"/>
      <c r="D97" s="19"/>
      <c r="E97" s="19"/>
      <c r="F97" s="19"/>
      <c r="G97" s="19"/>
      <c r="H97" s="18"/>
      <c r="I97" s="11"/>
      <c r="J97" s="11"/>
      <c r="K97" s="11"/>
      <c r="L97" s="11"/>
    </row>
    <row r="98" spans="1:12" x14ac:dyDescent="0.25">
      <c r="A98" s="19"/>
      <c r="B98" s="19"/>
      <c r="C98" s="19"/>
      <c r="D98" s="19"/>
      <c r="E98" s="19"/>
      <c r="F98" s="19"/>
      <c r="G98" s="19"/>
      <c r="H98" s="18"/>
      <c r="I98" s="11"/>
      <c r="J98" s="11"/>
      <c r="K98" s="11"/>
      <c r="L98" s="11"/>
    </row>
    <row r="99" spans="1:12" x14ac:dyDescent="0.25">
      <c r="A99" s="19"/>
      <c r="B99" s="19"/>
      <c r="C99" s="19"/>
      <c r="D99" s="19"/>
      <c r="E99" s="19"/>
      <c r="F99" s="19"/>
      <c r="G99" s="19"/>
      <c r="H99" s="18"/>
      <c r="I99" s="11"/>
      <c r="J99" s="11"/>
      <c r="K99" s="11"/>
      <c r="L99" s="11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8"/>
      <c r="I100" s="11"/>
      <c r="J100" s="11"/>
      <c r="K100" s="11"/>
      <c r="L100" s="11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8"/>
      <c r="I101" s="11"/>
      <c r="J101" s="11"/>
      <c r="K101" s="11"/>
      <c r="L101" s="11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8"/>
      <c r="I102" s="11"/>
      <c r="J102" s="11"/>
      <c r="K102" s="11"/>
      <c r="L102" s="11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8"/>
      <c r="I103" s="11"/>
      <c r="J103" s="11"/>
      <c r="K103" s="11"/>
      <c r="L103" s="11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8"/>
      <c r="I104" s="11"/>
      <c r="J104" s="11"/>
      <c r="K104" s="11"/>
      <c r="L104" s="11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8"/>
      <c r="I105" s="11"/>
      <c r="J105" s="11"/>
      <c r="K105" s="11"/>
      <c r="L105" s="11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8"/>
      <c r="I106" s="11"/>
      <c r="J106" s="11"/>
      <c r="K106" s="11"/>
      <c r="L106" s="11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8"/>
      <c r="I107" s="11"/>
      <c r="J107" s="11"/>
      <c r="K107" s="11"/>
      <c r="L107" s="11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8"/>
      <c r="I108" s="11"/>
      <c r="J108" s="11"/>
      <c r="K108" s="11"/>
      <c r="L108" s="11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8"/>
      <c r="I109" s="11"/>
      <c r="J109" s="11"/>
      <c r="K109" s="11"/>
      <c r="L109" s="11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8"/>
      <c r="I110" s="11"/>
      <c r="J110" s="11"/>
      <c r="K110" s="11"/>
      <c r="L110" s="11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8"/>
      <c r="I111" s="11"/>
      <c r="J111" s="11"/>
      <c r="K111" s="11"/>
      <c r="L111" s="11"/>
    </row>
  </sheetData>
  <mergeCells count="3">
    <mergeCell ref="C1:L1"/>
    <mergeCell ref="A8:F8"/>
    <mergeCell ref="H8:L8"/>
  </mergeCells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scale="91" pageOrder="overThenDown" orientation="landscape" r:id="rId1"/>
  <headerFooter scaleWithDoc="0" alignWithMargins="0">
    <oddHeader>&amp;L&amp;F&amp;R&amp;A</oddHeader>
    <oddFooter>&amp;LService FTTH Active&amp;R&amp;P/&amp;N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"/>
  <sheetViews>
    <sheetView workbookViewId="0"/>
  </sheetViews>
  <sheetFormatPr baseColWidth="10" defaultRowHeight="12.5" x14ac:dyDescent="0.25"/>
  <sheetData>
    <row r="1" spans="1:256" x14ac:dyDescent="0.25">
      <c r="A1" t="s">
        <v>13</v>
      </c>
      <c r="F1" t="e">
        <f>'délai rétablissement ligne'!A:A*"$K.F!&amp;"</f>
        <v>#VALUE!</v>
      </c>
      <c r="G1" t="e">
        <f>'délai rétablissement ligne'!B:B*"$K.F!'"</f>
        <v>#VALUE!</v>
      </c>
      <c r="H1" t="e">
        <f>'délai rétablissement ligne'!C:C*"$K.F!("</f>
        <v>#VALUE!</v>
      </c>
      <c r="I1" t="e">
        <f>'délai rétablissement ligne'!D:D*"$K.F!)"</f>
        <v>#VALUE!</v>
      </c>
      <c r="J1" t="e">
        <f>'délai rétablissement ligne'!E:E*"$K.F!."</f>
        <v>#VALUE!</v>
      </c>
      <c r="K1" t="e">
        <f>'délai rétablissement ligne'!F:F*"$K.F!/"</f>
        <v>#VALUE!</v>
      </c>
      <c r="L1" t="e">
        <f>'délai rétablissement ligne'!G:G*"$K.F!0"</f>
        <v>#VALUE!</v>
      </c>
      <c r="M1" t="e">
        <f>'délai rétablissement ligne'!H:H*"$K.F!1"</f>
        <v>#VALUE!</v>
      </c>
      <c r="N1" t="e">
        <f>'délai rétablissement ligne'!I:I*"$K.F!2"</f>
        <v>#VALUE!</v>
      </c>
      <c r="O1" t="e">
        <f>'délai rétablissement ligne'!J:J*"$K.F!3"</f>
        <v>#VALUE!</v>
      </c>
      <c r="P1" t="e">
        <f>'délai rétablissement ligne'!K:K*"$K.F!4"</f>
        <v>#VALUE!</v>
      </c>
      <c r="Q1" t="e">
        <f>'délai rétablissement ligne'!L:L*"$K.F!5"</f>
        <v>#VALUE!</v>
      </c>
      <c r="R1" t="e">
        <f>'délai rétablissement ligne'!M:M*"$K.F!6"</f>
        <v>#VALUE!</v>
      </c>
      <c r="S1" t="e">
        <f>'délai rétablissement ligne'!N:N*"$K.F!7"</f>
        <v>#VALUE!</v>
      </c>
      <c r="T1" t="e">
        <f>'délai rétablissement ligne'!O:O*"$K.F!8"</f>
        <v>#VALUE!</v>
      </c>
      <c r="U1" t="e">
        <f>'délai rétablissement ligne'!P:P*"$K.F!9"</f>
        <v>#VALUE!</v>
      </c>
      <c r="V1" t="e">
        <f>'délai rétablissement ligne'!Q:Q*"$K.F!:"</f>
        <v>#VALUE!</v>
      </c>
      <c r="W1" t="e">
        <f>'délai rétablissement ligne'!R:R*"$K.F!;"</f>
        <v>#VALUE!</v>
      </c>
      <c r="X1" t="e">
        <f>'délai rétablissement ligne'!S:S*"$K.F!&lt;"</f>
        <v>#VALUE!</v>
      </c>
      <c r="Y1" t="e">
        <f>'délai rétablissement ligne'!T:T*"$K.F!="</f>
        <v>#VALUE!</v>
      </c>
      <c r="Z1" t="e">
        <f>'délai rétablissement ligne'!U:U*"$K.F!&gt;"</f>
        <v>#VALUE!</v>
      </c>
      <c r="AA1" t="e">
        <f>'délai rétablissement ligne'!V:V*"$K.F!?"</f>
        <v>#VALUE!</v>
      </c>
      <c r="AB1" t="e">
        <f>'délai rétablissement ligne'!W:W*"$K.F!@"</f>
        <v>#VALUE!</v>
      </c>
      <c r="AC1" t="e">
        <f>'délai rétablissement ligne'!X:X*"$K.F!A"</f>
        <v>#VALUE!</v>
      </c>
      <c r="AD1" t="e">
        <f>'délai rétablissement ligne'!Y:Y*"$K.F!B"</f>
        <v>#VALUE!</v>
      </c>
      <c r="AE1" t="e">
        <f>'délai rétablissement ligne'!Z:Z*"$K.F!C"</f>
        <v>#VALUE!</v>
      </c>
      <c r="AF1" t="e">
        <f>'délai rétablissement ligne'!AA:AA*"$K.F!D"</f>
        <v>#VALUE!</v>
      </c>
      <c r="AG1" t="e">
        <f>'délai rétablissement ligne'!AB:AB*"$K.F!E"</f>
        <v>#VALUE!</v>
      </c>
      <c r="AH1" t="e">
        <f>'délai rétablissement ligne'!AC:AC*"$K.F!F"</f>
        <v>#VALUE!</v>
      </c>
      <c r="AI1" t="e">
        <f>'délai rétablissement ligne'!AD:AD*"$K.F!G"</f>
        <v>#VALUE!</v>
      </c>
      <c r="AJ1" t="e">
        <f>'délai rétablissement ligne'!AE:AE*"$K.F!H"</f>
        <v>#VALUE!</v>
      </c>
      <c r="AK1" t="e">
        <f>'délai rétablissement ligne'!AF:AF*"$K.F!I"</f>
        <v>#VALUE!</v>
      </c>
      <c r="AL1" t="e">
        <f>'délai rétablissement ligne'!AG:AG*"$K.F!J"</f>
        <v>#VALUE!</v>
      </c>
      <c r="AM1" t="e">
        <f>'délai rétablissement ligne'!AH:AH*"$K.F!K"</f>
        <v>#VALUE!</v>
      </c>
      <c r="AN1" t="e">
        <f>'délai rétablissement ligne'!AI:AI*"$K.F!L"</f>
        <v>#VALUE!</v>
      </c>
      <c r="AO1" t="e">
        <f>'délai rétablissement ligne'!AJ:AJ*"$K.F!M"</f>
        <v>#VALUE!</v>
      </c>
      <c r="AP1" t="e">
        <f>'délai rétablissement ligne'!AK:AK*"$K.F!N"</f>
        <v>#VALUE!</v>
      </c>
      <c r="AQ1" t="e">
        <f>'délai rétablissement ligne'!AL:AL*"$K.F!O"</f>
        <v>#VALUE!</v>
      </c>
      <c r="AR1" t="e">
        <f>'délai rétablissement ligne'!AM:AM*"$K.F!P"</f>
        <v>#VALUE!</v>
      </c>
      <c r="AS1" t="e">
        <f>'délai rétablissement ligne'!AN:AN*"$K.F!Q"</f>
        <v>#VALUE!</v>
      </c>
      <c r="AT1" t="e">
        <f>'délai rétablissement ligne'!AO:AO*"$K.F!R"</f>
        <v>#VALUE!</v>
      </c>
      <c r="AU1" t="e">
        <f>'délai rétablissement ligne'!AP:AP*"$K.F!S"</f>
        <v>#VALUE!</v>
      </c>
      <c r="AV1" t="e">
        <f>'délai rétablissement ligne'!AQ:AQ*"$K.F!T"</f>
        <v>#VALUE!</v>
      </c>
      <c r="AW1" t="e">
        <f>'délai rétablissement ligne'!AR:AR*"$K.F!U"</f>
        <v>#VALUE!</v>
      </c>
      <c r="AX1" t="e">
        <f>'délai rétablissement ligne'!AS:AS*"$K.F!V"</f>
        <v>#VALUE!</v>
      </c>
      <c r="AY1" t="e">
        <f>'délai rétablissement ligne'!AT:AT*"$K.F!W"</f>
        <v>#VALUE!</v>
      </c>
      <c r="AZ1" t="e">
        <f>'délai rétablissement ligne'!AU:AU*"$K.F!X"</f>
        <v>#VALUE!</v>
      </c>
      <c r="BA1" t="e">
        <f>'délai rétablissement ligne'!AV:AV*"$K.F!Y"</f>
        <v>#VALUE!</v>
      </c>
      <c r="BB1" t="e">
        <f>'délai rétablissement ligne'!AW:AW*"$K.F!Z"</f>
        <v>#VALUE!</v>
      </c>
      <c r="BC1" t="e">
        <f>'délai rétablissement ligne'!AX:AX*"$K.F!["</f>
        <v>#VALUE!</v>
      </c>
      <c r="BD1" t="e">
        <f>'délai rétablissement ligne'!AY:AY*"$K.F!\"</f>
        <v>#VALUE!</v>
      </c>
      <c r="BE1" t="e">
        <f>'délai rétablissement ligne'!AZ:AZ*"$K.F!]"</f>
        <v>#VALUE!</v>
      </c>
      <c r="BF1" t="e">
        <f>'délai rétablissement ligne'!BA:BA*"$K.F!^"</f>
        <v>#VALUE!</v>
      </c>
      <c r="BG1" t="e">
        <f>'délai rétablissement ligne'!BB:BB*"$K.F!_"</f>
        <v>#VALUE!</v>
      </c>
      <c r="BH1" t="e">
        <f>'délai rétablissement ligne'!BC:BC*"$K.F!`"</f>
        <v>#VALUE!</v>
      </c>
      <c r="BI1" t="e">
        <f>'délai rétablissement ligne'!BD:BD*"$K.F!a"</f>
        <v>#VALUE!</v>
      </c>
      <c r="BJ1" t="e">
        <f>'délai rétablissement ligne'!BE:BE*"$K.F!b"</f>
        <v>#VALUE!</v>
      </c>
      <c r="BK1" t="e">
        <f>'délai rétablissement ligne'!BF:BF*"$K.F!c"</f>
        <v>#VALUE!</v>
      </c>
      <c r="BL1" t="e">
        <f>'délai rétablissement ligne'!BG:BG*"$K.F!d"</f>
        <v>#VALUE!</v>
      </c>
      <c r="BM1" t="e">
        <f>'délai rétablissement ligne'!BH:BH*"$K.F!e"</f>
        <v>#VALUE!</v>
      </c>
      <c r="BN1" t="e">
        <f>'délai rétablissement ligne'!BI:BI*"$K.F!f"</f>
        <v>#VALUE!</v>
      </c>
      <c r="BO1" t="e">
        <f>'délai rétablissement ligne'!BJ:BJ*"$K.F!g"</f>
        <v>#VALUE!</v>
      </c>
      <c r="BP1" t="e">
        <f>'délai rétablissement ligne'!1:1-"$K.F!h"</f>
        <v>#VALUE!</v>
      </c>
      <c r="BQ1" t="e">
        <f>'délai rétablissement ligne'!2:2-"$K.F!i"</f>
        <v>#VALUE!</v>
      </c>
      <c r="BR1" t="e">
        <f>'délai rétablissement ligne'!3:3-"$K.F!j"</f>
        <v>#VALUE!</v>
      </c>
      <c r="BS1" t="e">
        <f>'délai rétablissement ligne'!4:4-"$K.F!k"</f>
        <v>#VALUE!</v>
      </c>
      <c r="BT1" t="e">
        <f>'délai rétablissement ligne'!5:5-"$K.F!l"</f>
        <v>#VALUE!</v>
      </c>
      <c r="BU1" t="e">
        <f>'délai rétablissement ligne'!6:6-"$K.F!m"</f>
        <v>#VALUE!</v>
      </c>
      <c r="BV1" t="e">
        <f>'délai rétablissement ligne'!7:7-"$K.F!n"</f>
        <v>#VALUE!</v>
      </c>
      <c r="BW1" t="e">
        <f>'délai rétablissement ligne'!8:8-"$K.F!o"</f>
        <v>#VALUE!</v>
      </c>
      <c r="BX1" t="e">
        <f>'délai rétablissement ligne'!9:9-"$K.F!p"</f>
        <v>#VALUE!</v>
      </c>
      <c r="BY1" t="e">
        <f>'délai rétablissement ligne'!10:10-"$K.F!q"</f>
        <v>#VALUE!</v>
      </c>
      <c r="BZ1" t="e">
        <f>'délai rétablissement ligne'!11:11-"$K.F!r"</f>
        <v>#VALUE!</v>
      </c>
      <c r="CA1" t="e">
        <f>'délai rétablissement ligne'!12:12-"$K.F!s"</f>
        <v>#VALUE!</v>
      </c>
      <c r="CB1" t="e">
        <f>'délai rétablissement ligne'!13:13-"$K.F!t"</f>
        <v>#VALUE!</v>
      </c>
      <c r="CC1" t="e">
        <f>'délai rétablissement ligne'!14:14-"$K.F!u"</f>
        <v>#VALUE!</v>
      </c>
      <c r="CD1" t="e">
        <f>'délai rétablissement ligne'!15:15-"$K.F!v"</f>
        <v>#VALUE!</v>
      </c>
      <c r="CE1" t="e">
        <f>'délai rétablissement ligne'!16:16-"$K.F!w"</f>
        <v>#VALUE!</v>
      </c>
      <c r="CF1" t="e">
        <f>'délai rétablissement ligne'!17:17-"$K.F!x"</f>
        <v>#VALUE!</v>
      </c>
      <c r="CG1" t="e">
        <f>'délai rétablissement ligne'!18:18-"$K.F!y"</f>
        <v>#VALUE!</v>
      </c>
      <c r="CH1" t="e">
        <f>'délai rétablissement ligne'!19:19-"$K.F!z"</f>
        <v>#VALUE!</v>
      </c>
      <c r="CI1" t="e">
        <f>'délai rétablissement ligne'!20:20-"$K.F!{"</f>
        <v>#VALUE!</v>
      </c>
      <c r="CJ1" t="e">
        <f>'délai rétablissement ligne'!21:21-"$K.F!|"</f>
        <v>#VALUE!</v>
      </c>
      <c r="CK1" t="e">
        <f>'délai rétablissement ligne'!22:22-"$K.F!}"</f>
        <v>#VALUE!</v>
      </c>
      <c r="CL1" t="e">
        <f>'délai rétablissement ligne'!23:23-"$K.F!~"</f>
        <v>#VALUE!</v>
      </c>
      <c r="CM1" t="e">
        <f>'délai rétablissement ligne'!24:24-"$K.F!$#"</f>
        <v>#VALUE!</v>
      </c>
      <c r="CN1" t="e">
        <f>'délai rétablissement ligne'!25:25-"$K.F!$$"</f>
        <v>#VALUE!</v>
      </c>
      <c r="CO1" t="e">
        <f>'délai rétablissement ligne'!26:26-"$K.F!$%"</f>
        <v>#VALUE!</v>
      </c>
      <c r="CP1" t="e">
        <f>'délai rétablissement ligne'!27:27-"$K.F!$&amp;"</f>
        <v>#VALUE!</v>
      </c>
      <c r="CQ1" t="e">
        <f>'délai rétablissement ligne'!28:28-"$K.F!$'"</f>
        <v>#VALUE!</v>
      </c>
      <c r="CR1" t="e">
        <f>'délai rétablissement ligne'!29:29-"$K.F!$("</f>
        <v>#VALUE!</v>
      </c>
      <c r="CS1" t="e">
        <f>'délai rétablissement ligne'!30:30-"$K.F!$)"</f>
        <v>#VALUE!</v>
      </c>
      <c r="CT1" t="e">
        <f>'délai rétablissement ligne'!31:31-"$K.F!$."</f>
        <v>#VALUE!</v>
      </c>
      <c r="CU1" t="e">
        <f>'délai rétablissement ligne'!32:32-"$K.F!$/"</f>
        <v>#VALUE!</v>
      </c>
      <c r="CV1" t="e">
        <f>'délai rétablissement ligne'!33:33-"$K.F!$0"</f>
        <v>#VALUE!</v>
      </c>
      <c r="CW1" t="e">
        <f>'délai rétablissement ligne'!34:34-"$K.F!$1"</f>
        <v>#VALUE!</v>
      </c>
      <c r="CX1" t="e">
        <f>'délai rétablissement ligne'!35:35-"$K.F!$2"</f>
        <v>#VALUE!</v>
      </c>
      <c r="CY1" t="e">
        <f>'délai rétablissement ligne'!36:36-"$K.F!$3"</f>
        <v>#VALUE!</v>
      </c>
      <c r="CZ1" t="e">
        <f>'délai rétablissement ligne'!37:37-"$K.F!$4"</f>
        <v>#VALUE!</v>
      </c>
      <c r="DA1" t="e">
        <f>'délai rétablissement ligne'!38:38-"$K.F!$5"</f>
        <v>#VALUE!</v>
      </c>
      <c r="DB1" t="e">
        <f>'délai rétablissement ligne'!39:39-"$K.F!$6"</f>
        <v>#VALUE!</v>
      </c>
      <c r="DC1" t="e">
        <f>'délai rétablissement ligne'!40:40-"$K.F!$7"</f>
        <v>#VALUE!</v>
      </c>
      <c r="DD1" t="e">
        <f>'délai rétablissement ligne'!41:41-"$K.F!$8"</f>
        <v>#VALUE!</v>
      </c>
      <c r="DE1" t="e">
        <f>'délai rétablissement ligne'!42:42-"$K.F!$9"</f>
        <v>#VALUE!</v>
      </c>
      <c r="DF1" t="e">
        <f>'délai rétablissement ligne'!43:43-"$K.F!$:"</f>
        <v>#VALUE!</v>
      </c>
      <c r="DG1" t="e">
        <f>'délai rétablissement ligne'!44:44-"$K.F!$;"</f>
        <v>#VALUE!</v>
      </c>
      <c r="DH1" t="e">
        <f>'délai rétablissement ligne'!45:45-"$K.F!$&lt;"</f>
        <v>#VALUE!</v>
      </c>
      <c r="DI1" t="e">
        <f>'délai rétablissement ligne'!46:46-"$K.F!$="</f>
        <v>#VALUE!</v>
      </c>
      <c r="DJ1" t="e">
        <f>'délai rétablissement ligne'!47:47-"$K.F!$&gt;"</f>
        <v>#VALUE!</v>
      </c>
      <c r="DK1" t="e">
        <f>'délai rétablissement ligne'!48:48-"$K.F!$?"</f>
        <v>#VALUE!</v>
      </c>
      <c r="DL1" t="e">
        <f>'délai rétablissement ligne'!49:49-"$K.F!$@"</f>
        <v>#VALUE!</v>
      </c>
      <c r="DM1" t="e">
        <f>'délai rétablissement ligne'!50:50-"$K.F!$A"</f>
        <v>#VALUE!</v>
      </c>
      <c r="DN1" t="e">
        <f>'délai rétablissement ligne'!51:51-"$K.F!$B"</f>
        <v>#VALUE!</v>
      </c>
      <c r="DO1" t="e">
        <f>'délai rétablissement ligne'!52:52-"$K.F!$C"</f>
        <v>#VALUE!</v>
      </c>
      <c r="DP1" t="e">
        <f>'délai rétablissement ligne'!53:53-"$K.F!$D"</f>
        <v>#VALUE!</v>
      </c>
      <c r="DQ1" t="e">
        <f>'délai rétablissement ligne'!54:54-"$K.F!$E"</f>
        <v>#VALUE!</v>
      </c>
      <c r="DR1" t="e">
        <f>'délai rétablissement ligne'!55:55-"$K.F!$F"</f>
        <v>#VALUE!</v>
      </c>
      <c r="DS1" t="e">
        <f>'délai rétablissement ligne'!56:56-"$K.F!$G"</f>
        <v>#VALUE!</v>
      </c>
      <c r="DT1" t="e">
        <f>'délai rétablissement ligne'!57:57-"$K.F!$H"</f>
        <v>#VALUE!</v>
      </c>
      <c r="DU1" t="e">
        <f>'délai rétablissement ligne'!58:58-"$K.F!$I"</f>
        <v>#VALUE!</v>
      </c>
      <c r="DV1" t="e">
        <f>'délai rétablissement ligne'!59:59-"$K.F!$J"</f>
        <v>#VALUE!</v>
      </c>
      <c r="DW1" t="e">
        <f>'délai rétablissement ligne'!60:60-"$K.F!$K"</f>
        <v>#VALUE!</v>
      </c>
      <c r="DX1" t="e">
        <f>'délai rétablissement ligne'!61:61-"$K.F!$L"</f>
        <v>#VALUE!</v>
      </c>
      <c r="DY1" t="e">
        <f>'délai rétablissement ligne'!62:62-"$K.F!$M"</f>
        <v>#VALUE!</v>
      </c>
      <c r="DZ1" t="e">
        <f>'délai rétablissement ligne'!63:63-"$K.F!$N"</f>
        <v>#VALUE!</v>
      </c>
      <c r="EA1" t="e">
        <f>'délai rétablissement ligne'!64:64-"$K.F!$O"</f>
        <v>#VALUE!</v>
      </c>
      <c r="EB1" t="e">
        <f>'délai rétablissement ligne'!65:65-"$K.F!$P"</f>
        <v>#VALUE!</v>
      </c>
      <c r="EC1" t="e">
        <f>'délai rétablissement ligne'!66:66-"$K.F!$Q"</f>
        <v>#VALUE!</v>
      </c>
      <c r="ED1" t="e">
        <f>'délai rétablissement ligne'!67:67-"$K.F!$R"</f>
        <v>#VALUE!</v>
      </c>
      <c r="EE1" t="e">
        <f>'délai rétablissement ligne'!68:68-"$K.F!$S"</f>
        <v>#VALUE!</v>
      </c>
      <c r="EF1" t="e">
        <f>'délai rétablissement ligne'!69:69-"$K.F!$T"</f>
        <v>#VALUE!</v>
      </c>
      <c r="EG1" t="e">
        <f>'délai rétablissement ligne'!70:70-"$K.F!$U"</f>
        <v>#VALUE!</v>
      </c>
      <c r="EH1" t="e">
        <f>'délai rétablissement ligne'!71:71-"$K.F!$V"</f>
        <v>#VALUE!</v>
      </c>
      <c r="EI1" t="e">
        <f>'délai rétablissement ligne'!72:72-"$K.F!$W"</f>
        <v>#VALUE!</v>
      </c>
      <c r="EJ1" t="e">
        <f>'délai rétablissement ligne'!73:73-"$K.F!$X"</f>
        <v>#VALUE!</v>
      </c>
      <c r="EK1" t="e">
        <f>'délai rétablissement ligne'!74:74-"$K.F!$Y"</f>
        <v>#VALUE!</v>
      </c>
      <c r="EL1" t="e">
        <f>'délai rétablissement ligne'!75:75-"$K.F!$Z"</f>
        <v>#VALUE!</v>
      </c>
      <c r="EM1" t="e">
        <f>'délai rétablissement ligne'!76:76-"$K.F!$["</f>
        <v>#VALUE!</v>
      </c>
      <c r="EN1" t="e">
        <f>'délai rétablissement ligne'!77:77-"$K.F!$\"</f>
        <v>#VALUE!</v>
      </c>
      <c r="EO1" t="e">
        <f>'délai rétablissement ligne'!78:78-"$K.F!$]"</f>
        <v>#VALUE!</v>
      </c>
      <c r="EP1" t="e">
        <f>'délai rétablissement ligne'!79:79-"$K.F!$^"</f>
        <v>#VALUE!</v>
      </c>
      <c r="EQ1" t="e">
        <f>'délai rétablissement ligne'!80:80-"$K.F!$_"</f>
        <v>#VALUE!</v>
      </c>
      <c r="ER1" t="e">
        <f>'délai rétablissement ligne'!81:81-"$K.F!$`"</f>
        <v>#VALUE!</v>
      </c>
      <c r="ES1" t="e">
        <f>'délai rétablissement ligne'!82:82-"$K.F!$a"</f>
        <v>#VALUE!</v>
      </c>
      <c r="ET1" t="e">
        <f>'délai rétablissement ligne'!83:83-"$K.F!$b"</f>
        <v>#VALUE!</v>
      </c>
      <c r="EU1" t="e">
        <f>'délai rétablissement ligne'!84:84-"$K.F!$c"</f>
        <v>#VALUE!</v>
      </c>
      <c r="EV1" t="e">
        <f>'délai rétablissement ligne'!85:85-"$K.F!$d"</f>
        <v>#VALUE!</v>
      </c>
      <c r="EW1" t="e">
        <f>'délai rétablissement ligne'!86:86-"$K.F!$e"</f>
        <v>#VALUE!</v>
      </c>
      <c r="EX1" t="e">
        <f>'délai rétablissement ligne'!87:87-"$K.F!$f"</f>
        <v>#VALUE!</v>
      </c>
      <c r="EY1" t="e">
        <f>'délai rétablissement ligne'!88:88-"$K.F!$g"</f>
        <v>#VALUE!</v>
      </c>
      <c r="EZ1" t="e">
        <f>'délai rétablissement ligne'!89:89-"$K.F!$h"</f>
        <v>#VALUE!</v>
      </c>
      <c r="FA1" t="e">
        <f>'délai rétablissement ligne'!90:90-"$K.F!$i"</f>
        <v>#VALUE!</v>
      </c>
      <c r="FB1" t="e">
        <f>'délai rétablissement ligne'!91:91-"$K.F!$j"</f>
        <v>#VALUE!</v>
      </c>
      <c r="FC1" t="e">
        <f>'délai rétablissement ligne'!92:92-"$K.F!$k"</f>
        <v>#VALUE!</v>
      </c>
      <c r="FD1" t="e">
        <f>'délai rétablissement ligne'!93:93-"$K.F!$l"</f>
        <v>#VALUE!</v>
      </c>
      <c r="FE1" t="e">
        <f>'délai rétablissement ligne'!94:94-"$K.F!$m"</f>
        <v>#VALUE!</v>
      </c>
      <c r="FF1" t="e">
        <f>'délai rétablissement ligne'!95:95-"$K.F!$n"</f>
        <v>#VALUE!</v>
      </c>
      <c r="FG1" t="e">
        <f>'délai rétablissement ligne'!96:96-"$K.F!$o"</f>
        <v>#VALUE!</v>
      </c>
      <c r="FH1" t="e">
        <f>'délai rétablissement ligne'!97:97-"$K.F!$p"</f>
        <v>#VALUE!</v>
      </c>
      <c r="FI1" t="e">
        <f>'délai rétablissement ligne'!98:98-"$K.F!$q"</f>
        <v>#VALUE!</v>
      </c>
      <c r="FJ1" t="e">
        <f>'délai rétablissement ligne'!99:99-"$K.F!$r"</f>
        <v>#VALUE!</v>
      </c>
      <c r="FK1" t="e">
        <f>'délai rétablissement ligne'!100:100-"$K.F!$s"</f>
        <v>#VALUE!</v>
      </c>
      <c r="FL1" t="e">
        <f>'délai rétablissement ligne'!101:101-"$K.F!$t"</f>
        <v>#VALUE!</v>
      </c>
      <c r="FM1" t="e">
        <f>'délai rétablissement ligne'!102:102-"$K.F!$u"</f>
        <v>#VALUE!</v>
      </c>
      <c r="FN1" t="e">
        <f>'délai rétablissement ligne'!103:103-"$K.F!$v"</f>
        <v>#VALUE!</v>
      </c>
      <c r="FO1" t="e">
        <f>'délai rétablissement ligne'!104:104-"$K.F!$w"</f>
        <v>#VALUE!</v>
      </c>
      <c r="FP1" t="e">
        <f>'délai rétablissement ligne'!105:105-"$K.F!$x"</f>
        <v>#VALUE!</v>
      </c>
      <c r="FQ1" t="e">
        <f>'délai rétablissement ligne'!106:106-"$K.F!$y"</f>
        <v>#VALUE!</v>
      </c>
      <c r="FR1" t="e">
        <f>'délai rétablissement ligne'!107:107-"$K.F!$z"</f>
        <v>#VALUE!</v>
      </c>
      <c r="FS1" t="e">
        <f>'délai rétablissement ligne'!108:108-"$K.F!${"</f>
        <v>#VALUE!</v>
      </c>
      <c r="FT1" t="e">
        <f>'délai rétablissement ligne'!109:109-"$K.F!$|"</f>
        <v>#VALUE!</v>
      </c>
      <c r="FU1" t="e">
        <f>'délai rétablissement ligne'!110:110-"$K.F!$}"</f>
        <v>#VALUE!</v>
      </c>
      <c r="FV1" t="e">
        <f>'délai rétablissement ligne'!111:111-"$K.F!$~"</f>
        <v>#VALUE!</v>
      </c>
      <c r="FW1" t="e">
        <f>'délai rétablissement ligne'!112:112-"$K.F!%#"</f>
        <v>#VALUE!</v>
      </c>
      <c r="FX1" t="e">
        <f>'délai rétablissement ligne'!113:113-"$K.F!%$"</f>
        <v>#VALUE!</v>
      </c>
      <c r="FY1" t="e">
        <f>'délai rétablissement ligne'!114:114-"$K.F!%%"</f>
        <v>#VALUE!</v>
      </c>
      <c r="FZ1" t="e">
        <f>'délai rétablissement ligne'!115:115-"$K.F!%&amp;"</f>
        <v>#VALUE!</v>
      </c>
      <c r="GA1" t="e">
        <f>'délai rétablissement ligne'!116:116-"$K.F!%'"</f>
        <v>#VALUE!</v>
      </c>
      <c r="GB1" t="e">
        <f>'délai rétablissement ligne'!117:117-"$K.F!%("</f>
        <v>#VALUE!</v>
      </c>
      <c r="GC1" t="e">
        <f>'délai rétablissement ligne'!118:118-"$K.F!%)"</f>
        <v>#VALUE!</v>
      </c>
      <c r="GD1" t="e">
        <f>'délai rétablissement ligne'!119:119-"$K.F!%."</f>
        <v>#VALUE!</v>
      </c>
      <c r="GE1" t="e">
        <f>'délai rétablissement ligne'!120:120-"$K.F!%/"</f>
        <v>#VALUE!</v>
      </c>
      <c r="GF1" t="e">
        <f>'délai rétablissement ligne'!121:121-"$K.F!%0"</f>
        <v>#VALUE!</v>
      </c>
      <c r="GG1" t="e">
        <f>'délai rétablissement ligne'!122:122-"$K.F!%1"</f>
        <v>#VALUE!</v>
      </c>
      <c r="GH1" t="e">
        <f>'délai rétablissement ligne'!123:123-"$K.F!%2"</f>
        <v>#VALUE!</v>
      </c>
      <c r="GI1" t="e">
        <f>'délai rétablissement ligne'!124:124-"$K.F!%3"</f>
        <v>#VALUE!</v>
      </c>
      <c r="GJ1" t="e">
        <f>'délai rétablissement ligne'!125:125-"$K.F!%4"</f>
        <v>#VALUE!</v>
      </c>
      <c r="GK1" t="e">
        <f>'délai rétablissement ligne'!126:126-"$K.F!%5"</f>
        <v>#VALUE!</v>
      </c>
      <c r="GL1" t="e">
        <f>'délai rétablissement ligne'!127:127-"$K.F!%6"</f>
        <v>#VALUE!</v>
      </c>
      <c r="GM1" t="e">
        <f>'délai rétablissement ligne'!128:128-"$K.F!%7"</f>
        <v>#VALUE!</v>
      </c>
      <c r="GN1" t="e">
        <f>'délai rétablissement ligne'!129:129-"$K.F!%8"</f>
        <v>#VALUE!</v>
      </c>
      <c r="GO1" t="e">
        <f>'délai rétablissement ligne'!130:130-"$K.F!%9"</f>
        <v>#VALUE!</v>
      </c>
      <c r="GP1" t="e">
        <f>'délai rétablissement ligne'!131:131-"$K.F!%:"</f>
        <v>#VALUE!</v>
      </c>
      <c r="GQ1" t="e">
        <f>'délai rétablissement ligne'!132:132-"$K.F!%;"</f>
        <v>#VALUE!</v>
      </c>
      <c r="GR1" t="e">
        <f>'délai rétablissement ligne'!133:133-"$K.F!%&lt;"</f>
        <v>#VALUE!</v>
      </c>
      <c r="GS1" t="e">
        <f>'délai rétablissement ligne'!134:134-"$K.F!%="</f>
        <v>#VALUE!</v>
      </c>
      <c r="GT1" t="e">
        <f>'délai rétablissement ligne'!135:135-"$K.F!%&gt;"</f>
        <v>#VALUE!</v>
      </c>
      <c r="GU1" t="e">
        <f>'délai rétablissement ligne'!136:136-"$K.F!%?"</f>
        <v>#VALUE!</v>
      </c>
      <c r="GV1" t="e">
        <f>'délai rétablissement ligne'!137:137-"$K.F!%@"</f>
        <v>#VALUE!</v>
      </c>
      <c r="GW1" t="e">
        <f>'délai rétablissement ligne'!138:138-"$K.F!%A"</f>
        <v>#VALUE!</v>
      </c>
      <c r="GX1" t="e">
        <f>'délai rétablissement ligne'!139:139-"$K.F!%B"</f>
        <v>#VALUE!</v>
      </c>
      <c r="GY1" t="e">
        <f>'délai rétablissement ligne'!140:140-"$K.F!%C"</f>
        <v>#VALUE!</v>
      </c>
      <c r="GZ1" t="e">
        <f>'délai rétablissement ligne'!141:141-"$K.F!%D"</f>
        <v>#VALUE!</v>
      </c>
      <c r="HA1" t="e">
        <f>'délai rétablissement ligne'!142:142-"$K.F!%E"</f>
        <v>#VALUE!</v>
      </c>
      <c r="HB1" t="e">
        <f>'délai rétablissement ligne'!143:143-"$K.F!%F"</f>
        <v>#VALUE!</v>
      </c>
      <c r="HC1" t="e">
        <f>'délai rétablissement ligne'!144:144-"$K.F!%G"</f>
        <v>#VALUE!</v>
      </c>
      <c r="HD1" t="e">
        <f>'délai rétablissement ligne'!145:145-"$K.F!%H"</f>
        <v>#VALUE!</v>
      </c>
      <c r="HE1" t="e">
        <f>'délai rétablissement ligne'!146:146-"$K.F!%I"</f>
        <v>#VALUE!</v>
      </c>
      <c r="HF1" t="e">
        <f>'délai rétablissement ligne'!147:147-"$K.F!%J"</f>
        <v>#VALUE!</v>
      </c>
      <c r="HG1" t="e">
        <f>'délai rétablissement ligne'!148:148-"$K.F!%K"</f>
        <v>#VALUE!</v>
      </c>
      <c r="HH1" t="e">
        <f>'délai rétablissement ligne'!149:149-"$K.F!%L"</f>
        <v>#VALUE!</v>
      </c>
      <c r="HI1" t="e">
        <f>'délai rétablissement ligne'!150:150-"$K.F!%M"</f>
        <v>#VALUE!</v>
      </c>
      <c r="HJ1" t="e">
        <f>'délai rétablissement ligne'!151:151-"$K.F!%N"</f>
        <v>#VALUE!</v>
      </c>
      <c r="HK1" t="e">
        <f>'délai rétablissement ligne'!152:152-"$K.F!%O"</f>
        <v>#VALUE!</v>
      </c>
      <c r="HL1" t="e">
        <f>'délai rétablissement ligne'!153:153-"$K.F!%P"</f>
        <v>#VALUE!</v>
      </c>
      <c r="HM1" t="e">
        <f>'délai rétablissement ligne'!154:154-"$K.F!%Q"</f>
        <v>#VALUE!</v>
      </c>
      <c r="HN1" t="e">
        <f>'délai rétablissement ligne'!155:155-"$K.F!%R"</f>
        <v>#VALUE!</v>
      </c>
      <c r="HO1" t="e">
        <f>'délai rétablissement ligne'!156:156-"$K.F!%S"</f>
        <v>#VALUE!</v>
      </c>
      <c r="HP1" t="e">
        <f>'délai rétablissement ligne'!157:157-"$K.F!%T"</f>
        <v>#VALUE!</v>
      </c>
      <c r="HQ1" t="e">
        <f>'délai rétablissement ligne'!158:158-"$K.F!%U"</f>
        <v>#VALUE!</v>
      </c>
      <c r="HR1" t="e">
        <f>'délai rétablissement ligne'!159:159-"$K.F!%V"</f>
        <v>#VALUE!</v>
      </c>
      <c r="HS1" t="e">
        <f>'délai rétablissement ligne'!160:160-"$K.F!%W"</f>
        <v>#VALUE!</v>
      </c>
      <c r="HT1" t="e">
        <f>'délai rétablissement ligne'!161:161-"$K.F!%X"</f>
        <v>#VALUE!</v>
      </c>
      <c r="HU1" t="e">
        <f>'délai rétablissement ligne'!162:162-"$K.F!%Y"</f>
        <v>#VALUE!</v>
      </c>
      <c r="HV1" t="e">
        <f>'délai rétablissement ligne'!163:163-"$K.F!%Z"</f>
        <v>#VALUE!</v>
      </c>
      <c r="HW1" t="e">
        <f>'délai rétablissement ligne'!164:164-"$K.F!%["</f>
        <v>#VALUE!</v>
      </c>
      <c r="HX1" t="e">
        <f>'délai rétablissement ligne'!165:165-"$K.F!%\"</f>
        <v>#VALUE!</v>
      </c>
      <c r="HY1" t="e">
        <f>'délai rétablissement ligne'!166:166-"$K.F!%]"</f>
        <v>#VALUE!</v>
      </c>
      <c r="HZ1" t="e">
        <f>'délai rétablissement ligne'!167:167-"$K.F!%^"</f>
        <v>#VALUE!</v>
      </c>
      <c r="IA1" t="e">
        <f>'délai rétablissement ligne'!168:168-"$K.F!%_"</f>
        <v>#VALUE!</v>
      </c>
      <c r="IB1" t="e">
        <f>'délai rétablissement ligne'!169:169-"$K.F!%`"</f>
        <v>#VALUE!</v>
      </c>
      <c r="IC1" t="e">
        <f>'délai rétablissement ligne'!170:170-"$K.F!%a"</f>
        <v>#VALUE!</v>
      </c>
      <c r="ID1" t="e">
        <f>'délai rétablissement ligne'!171:171-"$K.F!%b"</f>
        <v>#VALUE!</v>
      </c>
      <c r="IE1" t="e">
        <f>'délai rétablissement ligne'!172:172-"$K.F!%c"</f>
        <v>#VALUE!</v>
      </c>
      <c r="IF1" t="e">
        <f>'délai rétablissement ligne'!173:173-"$K.F!%d"</f>
        <v>#VALUE!</v>
      </c>
      <c r="IG1" t="e">
        <f>'délai rétablissement ligne'!174:174-"$K.F!%e"</f>
        <v>#VALUE!</v>
      </c>
      <c r="IH1" t="e">
        <f>'délai rétablissement ligne'!175:175-"$K.F!%f"</f>
        <v>#VALUE!</v>
      </c>
      <c r="II1" t="e">
        <f>'délai rétablissement ligne'!176:176-"$K.F!%g"</f>
        <v>#VALUE!</v>
      </c>
      <c r="IJ1" t="e">
        <f>'délai rétablissement ligne'!177:177-"$K.F!%h"</f>
        <v>#VALUE!</v>
      </c>
      <c r="IK1" t="e">
        <f>'délai rétablissement ligne'!178:178-"$K.F!%i"</f>
        <v>#VALUE!</v>
      </c>
      <c r="IL1" t="e">
        <f>'délai rétablissement ligne'!179:179-"$K.F!%j"</f>
        <v>#VALUE!</v>
      </c>
      <c r="IM1" t="e">
        <f>'délai rétablissement ligne'!180:180-"$K.F!%k"</f>
        <v>#VALUE!</v>
      </c>
      <c r="IN1" t="e">
        <f>'délai rétablissement ligne'!181:181-"$K.F!%l"</f>
        <v>#VALUE!</v>
      </c>
      <c r="IO1" t="e">
        <f>'délai rétablissement ligne'!182:182-"$K.F!%m"</f>
        <v>#VALUE!</v>
      </c>
      <c r="IP1" t="e">
        <f>'délai rétablissement ligne'!183:183-"$K.F!%n"</f>
        <v>#VALUE!</v>
      </c>
      <c r="IQ1" t="e">
        <f>'délai rétablissement ligne'!184:184-"$K.F!%o"</f>
        <v>#VALUE!</v>
      </c>
      <c r="IR1" t="e">
        <f>'délai rétablissement ligne'!185:185-"$K.F!%p"</f>
        <v>#VALUE!</v>
      </c>
      <c r="IS1" t="e">
        <f>'délai rétablissement ligne'!186:186-"$K.F!%q"</f>
        <v>#VALUE!</v>
      </c>
      <c r="IT1" t="e">
        <f>'délai rétablissement ligne'!187:187-"$K.F!%r"</f>
        <v>#VALUE!</v>
      </c>
      <c r="IU1" t="e">
        <f>'délai rétablissement ligne'!188:188-"$K.F!%s"</f>
        <v>#VALUE!</v>
      </c>
      <c r="IV1" t="e">
        <f>'délai rétablissement ligne'!189:189-"$K.F!%t"</f>
        <v>#VALUE!</v>
      </c>
    </row>
    <row r="2" spans="1:256" x14ac:dyDescent="0.25">
      <c r="A2" t="s">
        <v>14</v>
      </c>
      <c r="F2" t="e">
        <f>'délai rétablissement ligne'!190:190-"$K.F!%u"</f>
        <v>#VALUE!</v>
      </c>
      <c r="G2" t="e">
        <f>'délai rétablissement ligne'!191:191-"$K.F!%v"</f>
        <v>#VALUE!</v>
      </c>
      <c r="H2" t="e">
        <f>'délai rétablissement ligne'!192:192-"$K.F!%w"</f>
        <v>#VALUE!</v>
      </c>
      <c r="I2" t="e">
        <f>'délai rétablissement ligne'!193:193-"$K.F!%x"</f>
        <v>#VALUE!</v>
      </c>
      <c r="J2" t="e">
        <f>'délai rétablissement ligne'!194:194-"$K.F!%y"</f>
        <v>#VALUE!</v>
      </c>
      <c r="K2" t="e">
        <f>'délai rétablissement ligne'!195:195-"$K.F!%z"</f>
        <v>#VALUE!</v>
      </c>
      <c r="L2" t="e">
        <f>'délai rétablissement ligne'!196:196-"$K.F!%{"</f>
        <v>#VALUE!</v>
      </c>
      <c r="M2" t="e">
        <f>'délai rétablissement ligne'!197:197-"$K.F!%|"</f>
        <v>#VALUE!</v>
      </c>
      <c r="N2" t="e">
        <f>'délai rétablissement ligne'!198:198-"$K.F!%}"</f>
        <v>#VALUE!</v>
      </c>
      <c r="O2" t="e">
        <f>'délai rétablissement ligne'!199:199-"$K.F!%~"</f>
        <v>#VALUE!</v>
      </c>
      <c r="P2" t="e">
        <f>'délai rétablissement ligne'!200:200-"$K.F!&amp;#"</f>
        <v>#VALUE!</v>
      </c>
      <c r="Q2" t="e">
        <f>'délai rétablissement ligne'!201:201-"$K.F!&amp;$"</f>
        <v>#VALUE!</v>
      </c>
      <c r="R2" t="e">
        <f>'délai rétablissement ligne'!202:202-"$K.F!&amp;%"</f>
        <v>#VALUE!</v>
      </c>
      <c r="S2" t="e">
        <f>'délai rétablissement ligne'!203:203-"$K.F!&amp;&amp;"</f>
        <v>#VALUE!</v>
      </c>
      <c r="T2" t="e">
        <f>'délai rétablissement ligne'!204:204-"$K.F!&amp;'"</f>
        <v>#VALUE!</v>
      </c>
      <c r="U2" t="e">
        <f>'délai rétablissement ligne'!205:205-"$K.F!&amp;("</f>
        <v>#VALUE!</v>
      </c>
      <c r="V2" t="e">
        <f>'délai rétablissement ligne'!206:206-"$K.F!&amp;)"</f>
        <v>#VALUE!</v>
      </c>
      <c r="W2" t="e">
        <f>'délai rétablissement ligne'!207:207-"$K.F!&amp;."</f>
        <v>#VALUE!</v>
      </c>
      <c r="X2" t="e">
        <f>'délai rétablissement ligne'!208:208-"$K.F!&amp;/"</f>
        <v>#VALUE!</v>
      </c>
      <c r="Y2" t="e">
        <f>'délai rétablissement ligne'!209:209-"$K.F!&amp;0"</f>
        <v>#VALUE!</v>
      </c>
      <c r="Z2" t="e">
        <f>'délai rétablissement ligne'!210:210-"$K.F!&amp;1"</f>
        <v>#VALUE!</v>
      </c>
      <c r="AA2" t="e">
        <f>'délai rétablissement ligne'!211:211-"$K.F!&amp;2"</f>
        <v>#VALUE!</v>
      </c>
      <c r="AB2" t="e">
        <f>'délai rétablissement ligne'!212:212-"$K.F!&amp;3"</f>
        <v>#VALUE!</v>
      </c>
      <c r="AC2" t="e">
        <f>'délai rétablissement ligne'!213:213-"$K.F!&amp;4"</f>
        <v>#VALUE!</v>
      </c>
      <c r="AD2" t="e">
        <f>'délai rétablissement ligne'!214:214-"$K.F!&amp;5"</f>
        <v>#VALUE!</v>
      </c>
      <c r="AE2" t="e">
        <f>'délai rétablissement ligne'!215:215-"$K.F!&amp;6"</f>
        <v>#VALUE!</v>
      </c>
      <c r="AF2" t="e">
        <f>'délai rétablissement ligne'!216:216-"$K.F!&amp;7"</f>
        <v>#VALUE!</v>
      </c>
      <c r="AG2" t="e">
        <f>'délai rétablissement ligne'!217:217-"$K.F!&amp;8"</f>
        <v>#VALUE!</v>
      </c>
      <c r="AH2" t="e">
        <f>'délai rétablissement ligne'!218:218-"$K.F!&amp;9"</f>
        <v>#VALUE!</v>
      </c>
      <c r="AI2" t="e">
        <f>'délai rétablissement ligne'!219:219-"$K.F!&amp;:"</f>
        <v>#VALUE!</v>
      </c>
      <c r="AJ2" t="e">
        <f>'délai rétablissement ligne'!220:220-"$K.F!&amp;;"</f>
        <v>#VALUE!</v>
      </c>
      <c r="AK2" t="e">
        <f>'délai rétablissement ligne'!221:221-"$K.F!&amp;&lt;"</f>
        <v>#VALUE!</v>
      </c>
      <c r="AL2" t="e">
        <f>'délai rétablissement ligne'!222:222-"$K.F!&amp;="</f>
        <v>#VALUE!</v>
      </c>
      <c r="AM2" t="e">
        <f>'délai rétablissement ligne'!223:223-"$K.F!&amp;&gt;"</f>
        <v>#VALUE!</v>
      </c>
      <c r="AN2" t="e">
        <f>'délai rétablissement ligne'!224:224-"$K.F!&amp;?"</f>
        <v>#VALUE!</v>
      </c>
      <c r="AO2" t="e">
        <f>'délai rétablissement ligne'!225:225-"$K.F!&amp;@"</f>
        <v>#VALUE!</v>
      </c>
      <c r="AP2" t="e">
        <f>'délai rétablissement ligne'!226:226-"$K.F!&amp;A"</f>
        <v>#VALUE!</v>
      </c>
      <c r="AQ2" t="e">
        <f>'délai rétablissement ligne'!227:227-"$K.F!&amp;B"</f>
        <v>#VALUE!</v>
      </c>
      <c r="AR2" t="e">
        <f>'délai rétablissement ligne'!228:228-"$K.F!&amp;C"</f>
        <v>#VALUE!</v>
      </c>
      <c r="AS2" t="e">
        <f>'délai rétablissement ligne'!229:229-"$K.F!&amp;D"</f>
        <v>#VALUE!</v>
      </c>
      <c r="AT2" t="e">
        <f>'délai rétablissement ligne'!230:230-"$K.F!&amp;E"</f>
        <v>#VALUE!</v>
      </c>
      <c r="AU2" t="e">
        <f>'délai rétablissement ligne'!231:231-"$K.F!&amp;F"</f>
        <v>#VALUE!</v>
      </c>
      <c r="AV2" t="e">
        <f>'délai rétablissement ligne'!232:232-"$K.F!&amp;G"</f>
        <v>#VALUE!</v>
      </c>
      <c r="AW2" t="e">
        <f>'délai rétablissement ligne'!233:233-"$K.F!&amp;H"</f>
        <v>#VALUE!</v>
      </c>
      <c r="AX2" t="e">
        <f>'délai rétablissement ligne'!234:234-"$K.F!&amp;I"</f>
        <v>#VALUE!</v>
      </c>
      <c r="AY2" t="e">
        <f>'délai rétablissement ligne'!235:235-"$K.F!&amp;J"</f>
        <v>#VALUE!</v>
      </c>
      <c r="AZ2" t="e">
        <f>'délai rétablissement ligne'!236:236-"$K.F!&amp;K"</f>
        <v>#VALUE!</v>
      </c>
      <c r="BA2" t="e">
        <f>'délai rétablissement ligne'!237:237-"$K.F!&amp;L"</f>
        <v>#VALUE!</v>
      </c>
      <c r="BB2" t="e">
        <f>'délai rétablissement ligne'!238:238-"$K.F!&amp;M"</f>
        <v>#VALUE!</v>
      </c>
      <c r="BC2" t="e">
        <f>'délai rétablissement ligne'!239:239-"$K.F!&amp;N"</f>
        <v>#VALUE!</v>
      </c>
      <c r="BD2" t="e">
        <f>'délai rétablissement ligne'!240:240-"$K.F!&amp;O"</f>
        <v>#VALUE!</v>
      </c>
      <c r="BE2" t="e">
        <f>'délai rétablissement ligne'!241:241-"$K.F!&amp;P"</f>
        <v>#VALUE!</v>
      </c>
      <c r="BF2" t="e">
        <f>'délai rétablissement ligne'!242:242-"$K.F!&amp;Q"</f>
        <v>#VALUE!</v>
      </c>
      <c r="BG2" t="e">
        <f>'délai rétablissement ligne'!243:243-"$K.F!&amp;R"</f>
        <v>#VALUE!</v>
      </c>
      <c r="BH2" t="e">
        <f>'délai rétablissement ligne'!244:244-"$K.F!&amp;S"</f>
        <v>#VALUE!</v>
      </c>
      <c r="BI2" t="e">
        <f>'délai rétablissement ligne'!245:245-"$K.F!&amp;T"</f>
        <v>#VALUE!</v>
      </c>
      <c r="BJ2" t="e">
        <f>'délai rétablissement ligne'!246:246-"$K.F!&amp;U"</f>
        <v>#VALUE!</v>
      </c>
      <c r="BK2" t="e">
        <f>'délai rétablissement ligne'!247:247-"$K.F!&amp;V"</f>
        <v>#VALUE!</v>
      </c>
      <c r="BL2" t="e">
        <f>'délai rétablissement ligne'!248:248-"$K.F!&amp;W"</f>
        <v>#VALUE!</v>
      </c>
      <c r="BM2" t="e">
        <f>'délai rétablissement ligne'!249:249-"$K.F!&amp;X"</f>
        <v>#VALUE!</v>
      </c>
      <c r="BN2" t="e">
        <f>'délai rétablissement ligne'!250:250-"$K.F!&amp;Y"</f>
        <v>#VALUE!</v>
      </c>
      <c r="BO2" t="e">
        <f>'délai rétablissement ligne'!251:251-"$K.F!&amp;Z"</f>
        <v>#VALUE!</v>
      </c>
      <c r="BP2" t="e">
        <f>'délai rétablissement ligne'!252:252-"$K.F!&amp;["</f>
        <v>#VALUE!</v>
      </c>
      <c r="BQ2" t="e">
        <f>'délai rétablissement ligne'!253:253-"$K.F!&amp;\"</f>
        <v>#VALUE!</v>
      </c>
      <c r="BR2" t="e">
        <f>'délai rétablissement ligne'!254:254-"$K.F!&amp;]"</f>
        <v>#VALUE!</v>
      </c>
      <c r="BS2" t="e">
        <f>'délai rétablissement ligne'!255:255-"$K.F!&amp;^"</f>
        <v>#VALUE!</v>
      </c>
      <c r="BT2" t="e">
        <f>'délai rétablissement ligne'!256:256-"$K.F!&amp;_"</f>
        <v>#VALUE!</v>
      </c>
      <c r="BU2" t="e">
        <f>'délai rétablissement ligne'!257:257-"$K.F!&amp;`"</f>
        <v>#VALUE!</v>
      </c>
      <c r="BV2" t="e">
        <f>'délai rétablissement ligne'!258:258-"$K.F!&amp;a"</f>
        <v>#VALUE!</v>
      </c>
      <c r="BW2" t="e">
        <f>'délai rétablissement ligne'!259:259-"$K.F!&amp;b"</f>
        <v>#VALUE!</v>
      </c>
      <c r="BX2" t="e">
        <f>'délai rétablissement ligne'!260:260-"$K.F!&amp;c"</f>
        <v>#VALUE!</v>
      </c>
      <c r="BY2" t="e">
        <f>'délai rétablissement ligne'!261:261-"$K.F!&amp;d"</f>
        <v>#VALUE!</v>
      </c>
      <c r="BZ2" t="e">
        <f>'délai rétablissement ligne'!262:262-"$K.F!&amp;e"</f>
        <v>#VALUE!</v>
      </c>
      <c r="CA2" t="e">
        <f>'délai rétablissement ligne'!263:263-"$K.F!&amp;f"</f>
        <v>#VALUE!</v>
      </c>
      <c r="CB2" t="e">
        <f>'délai rétablissement ligne'!264:264-"$K.F!&amp;g"</f>
        <v>#VALUE!</v>
      </c>
      <c r="CC2" t="e">
        <f>'délai rétablissement ligne'!265:265-"$K.F!&amp;h"</f>
        <v>#VALUE!</v>
      </c>
      <c r="CD2" t="e">
        <f>'délai rétablissement ligne'!266:266-"$K.F!&amp;i"</f>
        <v>#VALUE!</v>
      </c>
      <c r="CE2" t="e">
        <f>'délai rétablissement ligne'!267:267-"$K.F!&amp;j"</f>
        <v>#VALUE!</v>
      </c>
      <c r="CF2" t="e">
        <f>'délai rétablissement ligne'!268:268-"$K.F!&amp;k"</f>
        <v>#VALUE!</v>
      </c>
      <c r="CG2" t="e">
        <f>'délai rétablissement ligne'!269:269-"$K.F!&amp;l"</f>
        <v>#VALUE!</v>
      </c>
      <c r="CH2" t="e">
        <f>'délai rétablissement ligne'!270:270-"$K.F!&amp;m"</f>
        <v>#VALUE!</v>
      </c>
      <c r="CI2" t="e">
        <f>'délai rétablissement ligne'!271:271-"$K.F!&amp;n"</f>
        <v>#VALUE!</v>
      </c>
      <c r="CJ2" t="e">
        <f>'délai rétablissement ligne'!272:272-"$K.F!&amp;o"</f>
        <v>#VALUE!</v>
      </c>
      <c r="CK2" t="e">
        <f>'délai rétablissement ligne'!273:273-"$K.F!&amp;p"</f>
        <v>#VALUE!</v>
      </c>
      <c r="CL2" t="e">
        <f>'délai rétablissement ligne'!274:274-"$K.F!&amp;q"</f>
        <v>#VALUE!</v>
      </c>
      <c r="CM2" t="e">
        <f>'délai rétablissement ligne'!275:275-"$K.F!&amp;r"</f>
        <v>#VALUE!</v>
      </c>
      <c r="CN2" t="e">
        <f>'délai rétablissement ligne'!276:276-"$K.F!&amp;s"</f>
        <v>#VALUE!</v>
      </c>
      <c r="CO2" t="e">
        <f>'délai rétablissement ligne'!277:277-"$K.F!&amp;t"</f>
        <v>#VALUE!</v>
      </c>
      <c r="CP2" t="e">
        <f>'délai rétablissement ligne'!278:278-"$K.F!&amp;u"</f>
        <v>#VALUE!</v>
      </c>
      <c r="CQ2" t="e">
        <f>'délai rétablissement ligne'!279:279-"$K.F!&amp;v"</f>
        <v>#VALUE!</v>
      </c>
      <c r="CR2" t="e">
        <f>'délai rétablissement ligne'!280:280-"$K.F!&amp;w"</f>
        <v>#VALUE!</v>
      </c>
      <c r="CS2" t="e">
        <f>'délai rétablissement ligne'!281:281-"$K.F!&amp;x"</f>
        <v>#VALUE!</v>
      </c>
      <c r="CT2" t="e">
        <f>'délai rétablissement ligne'!282:282-"$K.F!&amp;y"</f>
        <v>#VALUE!</v>
      </c>
      <c r="CU2" t="e">
        <f>'délai rétablissement ligne'!283:283-"$K.F!&amp;z"</f>
        <v>#VALUE!</v>
      </c>
      <c r="CV2" t="e">
        <f>'délai rétablissement ligne'!284:284-"$K.F!&amp;{"</f>
        <v>#VALUE!</v>
      </c>
      <c r="CW2" t="e">
        <f>'délai rétablissement ligne'!285:285-"$K.F!&amp;|"</f>
        <v>#VALUE!</v>
      </c>
      <c r="CX2" t="e">
        <f>'délai rétablissement ligne'!286:286-"$K.F!&amp;}"</f>
        <v>#VALUE!</v>
      </c>
      <c r="CY2" t="e">
        <f>'délai rétablissement ligne'!287:287-"$K.F!&amp;~"</f>
        <v>#VALUE!</v>
      </c>
      <c r="CZ2" t="e">
        <f>'délai rétablissement ligne'!288:288-"$K.F!'#"</f>
        <v>#VALUE!</v>
      </c>
      <c r="DA2" t="e">
        <f>'délai rétablissement ligne'!289:289-"$K.F!'$"</f>
        <v>#VALUE!</v>
      </c>
      <c r="DB2" t="e">
        <f>'délai rétablissement ligne'!290:290-"$K.F!'%"</f>
        <v>#VALUE!</v>
      </c>
      <c r="DC2" t="e">
        <f>'délai rétablissement ligne'!291:291-"$K.F!'&amp;"</f>
        <v>#VALUE!</v>
      </c>
      <c r="DD2" t="e">
        <f>'délai rétablissement ligne'!292:292-"$K.F!''"</f>
        <v>#VALUE!</v>
      </c>
      <c r="DE2" t="e">
        <f>'délai rétablissement ligne'!293:293-"$K.F!'("</f>
        <v>#VALUE!</v>
      </c>
      <c r="DF2" t="e">
        <f>'délai rétablissement ligne'!294:294-"$K.F!')"</f>
        <v>#VALUE!</v>
      </c>
      <c r="DG2" t="e">
        <f>'délai rétablissement ligne'!295:295-"$K.F!'."</f>
        <v>#VALUE!</v>
      </c>
      <c r="DH2" t="e">
        <f>'délai rétablissement ligne'!296:296-"$K.F!'/"</f>
        <v>#VALUE!</v>
      </c>
      <c r="DI2" t="e">
        <f>'délai rétablissement ligne'!297:297-"$K.F!'0"</f>
        <v>#VALUE!</v>
      </c>
      <c r="DJ2" t="e">
        <f>'délai rétablissement ligne'!298:298-"$K.F!'1"</f>
        <v>#VALUE!</v>
      </c>
      <c r="DK2" t="e">
        <f>'délai rétablissement ligne'!299:299-"$K.F!'2"</f>
        <v>#VALUE!</v>
      </c>
      <c r="DL2" t="e">
        <f>'délai rétablissement ligne'!300:300-"$K.F!'3"</f>
        <v>#VALUE!</v>
      </c>
      <c r="DM2" t="e">
        <f>'délai rétablissement ligne'!301:301-"$K.F!'4"</f>
        <v>#VALUE!</v>
      </c>
      <c r="DN2" t="e">
        <f>'délai rétablissement ligne'!302:302-"$K.F!'5"</f>
        <v>#VALUE!</v>
      </c>
      <c r="DO2" t="e">
        <f>'délai rétablissement ligne'!303:303-"$K.F!'6"</f>
        <v>#VALUE!</v>
      </c>
      <c r="DP2" t="e">
        <f>'délai rétablissement ligne'!304:304-"$K.F!'7"</f>
        <v>#VALUE!</v>
      </c>
      <c r="DQ2" t="e">
        <f>'délai rétablissement ligne'!305:305-"$K.F!'8"</f>
        <v>#VALUE!</v>
      </c>
      <c r="DR2" t="e">
        <f>'délai rétablissement ligne'!306:306-"$K.F!'9"</f>
        <v>#VALUE!</v>
      </c>
      <c r="DS2" t="e">
        <f>'délai rétablissement ligne'!307:307-"$K.F!':"</f>
        <v>#VALUE!</v>
      </c>
      <c r="DT2" t="e">
        <f>'délai rétablissement ligne'!308:308-"$K.F!';"</f>
        <v>#VALUE!</v>
      </c>
      <c r="DU2" t="e">
        <f>'délai rétablissement ligne'!309:309-"$K.F!'&lt;"</f>
        <v>#VALUE!</v>
      </c>
      <c r="DV2" t="e">
        <f>'délai rétablissement ligne'!310:310-"$K.F!'="</f>
        <v>#VALUE!</v>
      </c>
      <c r="DW2" t="e">
        <f>'délai rétablissement ligne'!311:311-"$K.F!'&gt;"</f>
        <v>#VALUE!</v>
      </c>
      <c r="DX2" t="e">
        <f>'délai rétablissement ligne'!C1+"$K.F!'?"</f>
        <v>#VALUE!</v>
      </c>
      <c r="DY2" t="e">
        <f>'délai rétablissement ligne'!D1+"$K.F!'@"</f>
        <v>#VALUE!</v>
      </c>
      <c r="DZ2" t="e">
        <f>'délai rétablissement ligne'!E1+"$K.F!'A"</f>
        <v>#VALUE!</v>
      </c>
      <c r="EA2" t="e">
        <f>'délai rétablissement ligne'!F1+"$K.F!'B"</f>
        <v>#VALUE!</v>
      </c>
      <c r="EB2" t="e">
        <f>'délai rétablissement ligne'!G1+"$K.F!'C"</f>
        <v>#VALUE!</v>
      </c>
      <c r="EC2" t="e">
        <f>'délai rétablissement ligne'!H1+"$K.F!'D"</f>
        <v>#VALUE!</v>
      </c>
      <c r="ED2" t="e">
        <f>'délai rétablissement ligne'!I1+"$K.F!'E"</f>
        <v>#VALUE!</v>
      </c>
      <c r="EE2" t="e">
        <f>'délai rétablissement ligne'!J1+"$K.F!'F"</f>
        <v>#VALUE!</v>
      </c>
      <c r="EF2" t="e">
        <f>'délai rétablissement ligne'!K1+"$K.F!'G"</f>
        <v>#VALUE!</v>
      </c>
      <c r="EG2" t="e">
        <f>'délai rétablissement ligne'!L1+"$K.F!'H"</f>
        <v>#VALUE!</v>
      </c>
      <c r="EH2" t="e">
        <f>'délai rétablissement ligne'!E2+"$K.F!'I"</f>
        <v>#VALUE!</v>
      </c>
      <c r="EI2" t="e">
        <f>'délai rétablissement ligne'!I2+"$K.F!'J"</f>
        <v>#VALUE!</v>
      </c>
      <c r="EJ2" t="e">
        <f>'délai rétablissement ligne'!D3+"$K.F!'K"</f>
        <v>#VALUE!</v>
      </c>
      <c r="EK2" t="e">
        <f>'délai rétablissement ligne'!F3+"$K.F!'L"</f>
        <v>#VALUE!</v>
      </c>
      <c r="EL2" t="e">
        <f>'délai rétablissement ligne'!G3+"$K.F!'M"</f>
        <v>#VALUE!</v>
      </c>
      <c r="EM2" t="e">
        <f>'délai rétablissement ligne'!D4+"$K.F!'N"</f>
        <v>#VALUE!</v>
      </c>
      <c r="EN2" t="e">
        <f>'délai rétablissement ligne'!F4+"$K.F!'O"</f>
        <v>#VALUE!</v>
      </c>
      <c r="EO2" t="e">
        <f>'délai rétablissement ligne'!G4+"$K.F!'P"</f>
        <v>#VALUE!</v>
      </c>
      <c r="EP2" t="e">
        <f>'délai rétablissement ligne'!J4+"$K.F!'Q"</f>
        <v>#VALUE!</v>
      </c>
      <c r="EQ2" t="e">
        <f>'délai rétablissement ligne'!D5+"$K.F!'R"</f>
        <v>#VALUE!</v>
      </c>
      <c r="ER2" t="e">
        <f>'délai rétablissement ligne'!F5+"$K.F!'S"</f>
        <v>#VALUE!</v>
      </c>
      <c r="ES2" t="e">
        <f>'délai rétablissement ligne'!G5+"$K.F!'T"</f>
        <v>#VALUE!</v>
      </c>
      <c r="ET2" t="e">
        <f>'délai rétablissement ligne'!J5+"$K.F!'U"</f>
        <v>#VALUE!</v>
      </c>
      <c r="EU2" t="e">
        <f>'délai rétablissement ligne'!D6+"$K.F!'V"</f>
        <v>#VALUE!</v>
      </c>
      <c r="EV2" t="e">
        <f>'délai rétablissement ligne'!F6+"$K.F!'W"</f>
        <v>#VALUE!</v>
      </c>
      <c r="EW2" t="e">
        <f>'délai rétablissement ligne'!G6+"$K.F!'X"</f>
        <v>#VALUE!</v>
      </c>
      <c r="EX2" t="e">
        <f>'délai rétablissement ligne'!J6+"$K.F!'Y"</f>
        <v>#VALUE!</v>
      </c>
      <c r="EY2" t="e">
        <f>'délai rétablissement ligne'!A7+"$K.F!'Z"</f>
        <v>#VALUE!</v>
      </c>
      <c r="EZ2" t="e">
        <f>'délai rétablissement ligne'!B7+"$K.F!'["</f>
        <v>#VALUE!</v>
      </c>
      <c r="FA2" t="e">
        <f>'délai rétablissement ligne'!C7+"$K.F!'\"</f>
        <v>#VALUE!</v>
      </c>
      <c r="FB2" t="e">
        <f>'délai rétablissement ligne'!D7+"$K.F!']"</f>
        <v>#VALUE!</v>
      </c>
      <c r="FC2" s="22" t="e">
        <f>'délai rétablissement ligne'!E7+"$K.F!'^"</f>
        <v>#VALUE!</v>
      </c>
      <c r="FD2" t="e">
        <f>'délai rétablissement ligne'!F7+"$K.F!'_"</f>
        <v>#VALUE!</v>
      </c>
      <c r="FE2" t="e">
        <f>'délai rétablissement ligne'!G7+"$K.F!'`"</f>
        <v>#VALUE!</v>
      </c>
      <c r="FF2" t="e">
        <f>'délai rétablissement ligne'!H7+"$K.F!'a"</f>
        <v>#VALUE!</v>
      </c>
      <c r="FG2" s="22" t="e">
        <f>'délai rétablissement ligne'!I7+"$K.F!'b"</f>
        <v>#VALUE!</v>
      </c>
      <c r="FH2" t="e">
        <f>'délai rétablissement ligne'!A8+"$K.F!'c"</f>
        <v>#VALUE!</v>
      </c>
      <c r="FI2" t="e">
        <f>'délai rétablissement ligne'!B8+"$K.F!'d"</f>
        <v>#VALUE!</v>
      </c>
      <c r="FJ2" t="e">
        <f>'délai rétablissement ligne'!C8+"$K.F!'e"</f>
        <v>#VALUE!</v>
      </c>
      <c r="FK2" t="e">
        <f>'délai rétablissement ligne'!D8+"$K.F!'f"</f>
        <v>#VALUE!</v>
      </c>
      <c r="FL2" t="e">
        <f>'délai rétablissement ligne'!E8+"$K.F!'g"</f>
        <v>#VALUE!</v>
      </c>
      <c r="FM2" t="e">
        <f>'délai rétablissement ligne'!F8+"$K.F!'h"</f>
        <v>#VALUE!</v>
      </c>
      <c r="FN2" t="e">
        <f>'délai rétablissement ligne'!G8+"$K.F!'i"</f>
        <v>#VALUE!</v>
      </c>
      <c r="FO2" t="e">
        <f>'délai rétablissement ligne'!H8+"$K.F!'j"</f>
        <v>#VALUE!</v>
      </c>
      <c r="FP2" t="e">
        <f>'délai rétablissement ligne'!I8+"$K.F!'k"</f>
        <v>#VALUE!</v>
      </c>
      <c r="FQ2" t="e">
        <f>'délai rétablissement ligne'!J8+"$K.F!'l"</f>
        <v>#VALUE!</v>
      </c>
      <c r="FR2" t="e">
        <f>'délai rétablissement ligne'!K8+"$K.F!'m"</f>
        <v>#VALUE!</v>
      </c>
      <c r="FS2" t="e">
        <f>'délai rétablissement ligne'!L8+"$K.F!'n"</f>
        <v>#VALUE!</v>
      </c>
      <c r="FT2" t="e">
        <f>'délai rétablissement ligne'!A9+"$K.F!'o"</f>
        <v>#VALUE!</v>
      </c>
      <c r="FU2" t="e">
        <f>'délai rétablissement ligne'!B9+"$K.F!'p"</f>
        <v>#VALUE!</v>
      </c>
      <c r="FV2" t="e">
        <f>'délai rétablissement ligne'!C9+"$K.F!'q"</f>
        <v>#VALUE!</v>
      </c>
      <c r="FW2" t="e">
        <f>'délai rétablissement ligne'!D9+"$K.F!'r"</f>
        <v>#VALUE!</v>
      </c>
      <c r="FX2" t="e">
        <f>'délai rétablissement ligne'!E9+"$K.F!'s"</f>
        <v>#VALUE!</v>
      </c>
      <c r="FY2" t="e">
        <f>'délai rétablissement ligne'!F9+"$K.F!'t"</f>
        <v>#VALUE!</v>
      </c>
      <c r="FZ2" t="e">
        <f>'délai rétablissement ligne'!G9+"$K.F!'u"</f>
        <v>#VALUE!</v>
      </c>
      <c r="GA2" t="e">
        <f>'délai rétablissement ligne'!H9+"$K.F!'v"</f>
        <v>#VALUE!</v>
      </c>
      <c r="GB2" t="e">
        <f>'délai rétablissement ligne'!I9+"$K.F!'w"</f>
        <v>#VALUE!</v>
      </c>
      <c r="GC2" t="e">
        <f>'délai rétablissement ligne'!J9+"$K.F!'x"</f>
        <v>#VALUE!</v>
      </c>
      <c r="GD2" t="e">
        <f>'délai rétablissement ligne'!K9+"$K.F!'y"</f>
        <v>#VALUE!</v>
      </c>
      <c r="GE2" t="e">
        <f>'délai rétablissement ligne'!L9+"$K.F!'z"</f>
        <v>#VALUE!</v>
      </c>
      <c r="GF2" t="e">
        <f>'délai rétablissement ligne'!A10+"$K.F!'{"</f>
        <v>#VALUE!</v>
      </c>
      <c r="GG2" t="e">
        <f>'délai rétablissement ligne'!B10+"$K.F!'|"</f>
        <v>#VALUE!</v>
      </c>
      <c r="GH2" t="e">
        <f>'délai rétablissement ligne'!C10+"$K.F!'}"</f>
        <v>#VALUE!</v>
      </c>
      <c r="GI2" t="e">
        <f>'délai rétablissement ligne'!D10+"$K.F!'~"</f>
        <v>#VALUE!</v>
      </c>
      <c r="GJ2" t="e">
        <f>'délai rétablissement ligne'!E10+"$K.F!(#"</f>
        <v>#VALUE!</v>
      </c>
      <c r="GK2" t="e">
        <f>'délai rétablissement ligne'!F10+"$K.F!($"</f>
        <v>#VALUE!</v>
      </c>
      <c r="GL2" t="e">
        <f>'délai rétablissement ligne'!G10+"$K.F!(%"</f>
        <v>#VALUE!</v>
      </c>
      <c r="GM2" t="e">
        <f>'délai rétablissement ligne'!H10+"$K.F!(&amp;"</f>
        <v>#VALUE!</v>
      </c>
      <c r="GN2" t="e">
        <f>'délai rétablissement ligne'!I10+"$K.F!('"</f>
        <v>#VALUE!</v>
      </c>
      <c r="GO2" t="e">
        <f>'délai rétablissement ligne'!J10+"$K.F!(("</f>
        <v>#VALUE!</v>
      </c>
      <c r="GP2" t="e">
        <f>'délai rétablissement ligne'!K10+"$K.F!()"</f>
        <v>#VALUE!</v>
      </c>
      <c r="GQ2" t="e">
        <f>'délai rétablissement ligne'!L10+"$K.F!(."</f>
        <v>#VALUE!</v>
      </c>
      <c r="GR2" t="e">
        <f>'délai rétablissement ligne'!A11+"$K.F!(/"</f>
        <v>#VALUE!</v>
      </c>
      <c r="GS2" t="e">
        <f>'délai rétablissement ligne'!B11+"$K.F!(0"</f>
        <v>#VALUE!</v>
      </c>
      <c r="GT2" t="e">
        <f>'délai rétablissement ligne'!C11+"$K.F!(1"</f>
        <v>#VALUE!</v>
      </c>
      <c r="GU2" t="e">
        <f>'délai rétablissement ligne'!D11+"$K.F!(2"</f>
        <v>#VALUE!</v>
      </c>
      <c r="GV2" t="e">
        <f>'délai rétablissement ligne'!E11+"$K.F!(3"</f>
        <v>#VALUE!</v>
      </c>
      <c r="GW2" t="e">
        <f>'délai rétablissement ligne'!F11+"$K.F!(4"</f>
        <v>#VALUE!</v>
      </c>
      <c r="GX2" t="e">
        <f>'délai rétablissement ligne'!G11+"$K.F!(5"</f>
        <v>#VALUE!</v>
      </c>
      <c r="GY2" t="e">
        <f>'délai rétablissement ligne'!H11+"$K.F!(6"</f>
        <v>#VALUE!</v>
      </c>
      <c r="GZ2" t="e">
        <f>'délai rétablissement ligne'!I11+"$K.F!(7"</f>
        <v>#VALUE!</v>
      </c>
      <c r="HA2" t="e">
        <f>'délai rétablissement ligne'!J11+"$K.F!(8"</f>
        <v>#VALUE!</v>
      </c>
      <c r="HB2" t="e">
        <f>'délai rétablissement ligne'!K11+"$K.F!(9"</f>
        <v>#VALUE!</v>
      </c>
      <c r="HC2" t="e">
        <f>'délai rétablissement ligne'!L11+"$K.F!(:"</f>
        <v>#VALUE!</v>
      </c>
      <c r="HD2" t="e">
        <f>'délai rétablissement ligne'!A12+"$K.F!(;"</f>
        <v>#VALUE!</v>
      </c>
      <c r="HE2" t="e">
        <f>'délai rétablissement ligne'!B12+"$K.F!(&lt;"</f>
        <v>#VALUE!</v>
      </c>
      <c r="HF2" t="e">
        <f>'délai rétablissement ligne'!C12+"$K.F!(="</f>
        <v>#VALUE!</v>
      </c>
      <c r="HG2" t="e">
        <f>'délai rétablissement ligne'!D12+"$K.F!(&gt;"</f>
        <v>#VALUE!</v>
      </c>
      <c r="HH2" t="e">
        <f>'délai rétablissement ligne'!E12+"$K.F!(?"</f>
        <v>#VALUE!</v>
      </c>
      <c r="HI2" t="e">
        <f>'délai rétablissement ligne'!F12+"$K.F!(@"</f>
        <v>#VALUE!</v>
      </c>
      <c r="HJ2" t="e">
        <f>'délai rétablissement ligne'!G12+"$K.F!(A"</f>
        <v>#VALUE!</v>
      </c>
      <c r="HK2" t="e">
        <f>'délai rétablissement ligne'!H12+"$K.F!(B"</f>
        <v>#VALUE!</v>
      </c>
      <c r="HL2" t="e">
        <f>'délai rétablissement ligne'!I12+"$K.F!(C"</f>
        <v>#VALUE!</v>
      </c>
      <c r="HM2" t="e">
        <f>'délai rétablissement ligne'!J12+"$K.F!(D"</f>
        <v>#VALUE!</v>
      </c>
      <c r="HN2" t="e">
        <f>'délai rétablissement ligne'!K12+"$K.F!(E"</f>
        <v>#VALUE!</v>
      </c>
      <c r="HO2" t="e">
        <f>'délai rétablissement ligne'!L12+"$K.F!(F"</f>
        <v>#VALUE!</v>
      </c>
      <c r="HP2" t="e">
        <f>'délai rétablissement ligne'!A13+"$K.F!(G"</f>
        <v>#VALUE!</v>
      </c>
      <c r="HQ2" t="e">
        <f>'délai rétablissement ligne'!B13+"$K.F!(H"</f>
        <v>#VALUE!</v>
      </c>
      <c r="HR2" t="e">
        <f>'délai rétablissement ligne'!C13+"$K.F!(I"</f>
        <v>#VALUE!</v>
      </c>
      <c r="HS2" t="e">
        <f>'délai rétablissement ligne'!D13+"$K.F!(J"</f>
        <v>#VALUE!</v>
      </c>
      <c r="HT2" t="e">
        <f>'délai rétablissement ligne'!E13+"$K.F!(K"</f>
        <v>#VALUE!</v>
      </c>
      <c r="HU2" t="e">
        <f>'délai rétablissement ligne'!F13+"$K.F!(L"</f>
        <v>#VALUE!</v>
      </c>
      <c r="HV2" t="e">
        <f>'délai rétablissement ligne'!G13+"$K.F!(M"</f>
        <v>#VALUE!</v>
      </c>
      <c r="HW2" t="e">
        <f>'délai rétablissement ligne'!H13+"$K.F!(N"</f>
        <v>#VALUE!</v>
      </c>
      <c r="HX2" t="e">
        <f>'délai rétablissement ligne'!I13+"$K.F!(O"</f>
        <v>#VALUE!</v>
      </c>
      <c r="HY2" t="e">
        <f>'délai rétablissement ligne'!J13+"$K.F!(P"</f>
        <v>#VALUE!</v>
      </c>
      <c r="HZ2" t="e">
        <f>'délai rétablissement ligne'!K13+"$K.F!(Q"</f>
        <v>#VALUE!</v>
      </c>
      <c r="IA2" t="e">
        <f>'délai rétablissement ligne'!L13+"$K.F!(R"</f>
        <v>#VALUE!</v>
      </c>
      <c r="IB2" t="e">
        <f>'délai rétablissement ligne'!A14+"$K.F!(S"</f>
        <v>#VALUE!</v>
      </c>
      <c r="IC2" t="e">
        <f>'délai rétablissement ligne'!B14+"$K.F!(T"</f>
        <v>#VALUE!</v>
      </c>
      <c r="ID2" t="e">
        <f>'délai rétablissement ligne'!C14+"$K.F!(U"</f>
        <v>#VALUE!</v>
      </c>
      <c r="IE2" t="e">
        <f>'délai rétablissement ligne'!D14+"$K.F!(V"</f>
        <v>#VALUE!</v>
      </c>
      <c r="IF2" t="e">
        <f>'délai rétablissement ligne'!E14+"$K.F!(W"</f>
        <v>#VALUE!</v>
      </c>
      <c r="IG2" t="e">
        <f>'délai rétablissement ligne'!F14+"$K.F!(X"</f>
        <v>#VALUE!</v>
      </c>
      <c r="IH2" t="e">
        <f>'délai rétablissement ligne'!G14+"$K.F!(Y"</f>
        <v>#VALUE!</v>
      </c>
      <c r="II2" t="e">
        <f>'délai rétablissement ligne'!H14+"$K.F!(Z"</f>
        <v>#VALUE!</v>
      </c>
      <c r="IJ2" t="e">
        <f>'délai rétablissement ligne'!I14+"$K.F!(["</f>
        <v>#VALUE!</v>
      </c>
      <c r="IK2" t="e">
        <f>'délai rétablissement ligne'!J14+"$K.F!(\"</f>
        <v>#VALUE!</v>
      </c>
      <c r="IL2" t="e">
        <f>'délai rétablissement ligne'!K14+"$K.F!(]"</f>
        <v>#VALUE!</v>
      </c>
      <c r="IM2" t="e">
        <f>'délai rétablissement ligne'!L14+"$K.F!(^"</f>
        <v>#VALUE!</v>
      </c>
      <c r="IN2" t="e">
        <f>'délai rétablissement ligne'!A15+"$K.F!(_"</f>
        <v>#VALUE!</v>
      </c>
      <c r="IO2" t="e">
        <f>'délai rétablissement ligne'!B15+"$K.F!(`"</f>
        <v>#VALUE!</v>
      </c>
      <c r="IP2" t="e">
        <f>'délai rétablissement ligne'!C15+"$K.F!(a"</f>
        <v>#VALUE!</v>
      </c>
      <c r="IQ2" t="e">
        <f>'délai rétablissement ligne'!D15+"$K.F!(b"</f>
        <v>#VALUE!</v>
      </c>
      <c r="IR2" t="e">
        <f>'délai rétablissement ligne'!E15+"$K.F!(c"</f>
        <v>#VALUE!</v>
      </c>
      <c r="IS2" t="e">
        <f>'délai rétablissement ligne'!F15+"$K.F!(d"</f>
        <v>#VALUE!</v>
      </c>
      <c r="IT2" t="e">
        <f>'délai rétablissement ligne'!G15+"$K.F!(e"</f>
        <v>#VALUE!</v>
      </c>
      <c r="IU2" t="e">
        <f>'délai rétablissement ligne'!H15+"$K.F!(f"</f>
        <v>#VALUE!</v>
      </c>
      <c r="IV2" t="e">
        <f>'délai rétablissement ligne'!I15+"$K.F!(g"</f>
        <v>#VALUE!</v>
      </c>
    </row>
    <row r="3" spans="1:256" x14ac:dyDescent="0.25">
      <c r="A3" t="s">
        <v>15</v>
      </c>
      <c r="F3" t="e">
        <f>'délai rétablissement ligne'!J15+"$K.F!(h"</f>
        <v>#VALUE!</v>
      </c>
      <c r="G3" t="e">
        <f>'délai rétablissement ligne'!K15+"$K.F!(i"</f>
        <v>#VALUE!</v>
      </c>
      <c r="H3" t="e">
        <f>'délai rétablissement ligne'!L15+"$K.F!(j"</f>
        <v>#VALUE!</v>
      </c>
      <c r="I3" t="e">
        <f>'délai rétablissement ligne'!A16+"$K.F!(k"</f>
        <v>#VALUE!</v>
      </c>
      <c r="J3" t="e">
        <f>'délai rétablissement ligne'!B16+"$K.F!(l"</f>
        <v>#VALUE!</v>
      </c>
      <c r="K3" t="e">
        <f>'délai rétablissement ligne'!C16+"$K.F!(m"</f>
        <v>#VALUE!</v>
      </c>
      <c r="L3" t="e">
        <f>'délai rétablissement ligne'!D16+"$K.F!(n"</f>
        <v>#VALUE!</v>
      </c>
      <c r="M3" t="e">
        <f>'délai rétablissement ligne'!E16+"$K.F!(o"</f>
        <v>#VALUE!</v>
      </c>
      <c r="N3" t="e">
        <f>'délai rétablissement ligne'!F16+"$K.F!(p"</f>
        <v>#VALUE!</v>
      </c>
      <c r="O3" t="e">
        <f>'délai rétablissement ligne'!G16+"$K.F!(q"</f>
        <v>#VALUE!</v>
      </c>
      <c r="P3" t="e">
        <f>'délai rétablissement ligne'!H16+"$K.F!(r"</f>
        <v>#VALUE!</v>
      </c>
      <c r="Q3" t="e">
        <f>'délai rétablissement ligne'!I16+"$K.F!(s"</f>
        <v>#VALUE!</v>
      </c>
      <c r="R3" t="e">
        <f>'délai rétablissement ligne'!J16+"$K.F!(t"</f>
        <v>#VALUE!</v>
      </c>
      <c r="S3" t="e">
        <f>'délai rétablissement ligne'!K16+"$K.F!(u"</f>
        <v>#VALUE!</v>
      </c>
      <c r="T3" t="e">
        <f>'délai rétablissement ligne'!L16+"$K.F!(v"</f>
        <v>#VALUE!</v>
      </c>
      <c r="U3" t="e">
        <f>'délai rétablissement ligne'!A17+"$K.F!(w"</f>
        <v>#VALUE!</v>
      </c>
      <c r="V3" t="e">
        <f>'délai rétablissement ligne'!B17+"$K.F!(x"</f>
        <v>#VALUE!</v>
      </c>
      <c r="W3" t="e">
        <f>'délai rétablissement ligne'!C17+"$K.F!(y"</f>
        <v>#VALUE!</v>
      </c>
      <c r="X3" t="e">
        <f>'délai rétablissement ligne'!D17+"$K.F!(z"</f>
        <v>#VALUE!</v>
      </c>
      <c r="Y3" t="e">
        <f>'délai rétablissement ligne'!E17+"$K.F!({"</f>
        <v>#VALUE!</v>
      </c>
      <c r="Z3" t="e">
        <f>'délai rétablissement ligne'!F17+"$K.F!(|"</f>
        <v>#VALUE!</v>
      </c>
      <c r="AA3" t="e">
        <f>'délai rétablissement ligne'!G17+"$K.F!(}"</f>
        <v>#VALUE!</v>
      </c>
      <c r="AB3" t="e">
        <f>'délai rétablissement ligne'!H17+"$K.F!(~"</f>
        <v>#VALUE!</v>
      </c>
      <c r="AC3" t="e">
        <f>'délai rétablissement ligne'!I17+"$K.F!)#"</f>
        <v>#VALUE!</v>
      </c>
      <c r="AD3" t="e">
        <f>'délai rétablissement ligne'!J17+"$K.F!)$"</f>
        <v>#VALUE!</v>
      </c>
      <c r="AE3" t="e">
        <f>'délai rétablissement ligne'!K17+"$K.F!)%"</f>
        <v>#VALUE!</v>
      </c>
      <c r="AF3" t="e">
        <f>'délai rétablissement ligne'!L17+"$K.F!)&amp;"</f>
        <v>#VALUE!</v>
      </c>
      <c r="AG3" t="e">
        <f>'délai rétablissement ligne'!A18+"$K.F!)'"</f>
        <v>#VALUE!</v>
      </c>
      <c r="AH3" t="e">
        <f>'délai rétablissement ligne'!B18+"$K.F!)("</f>
        <v>#VALUE!</v>
      </c>
      <c r="AI3" t="e">
        <f>'délai rétablissement ligne'!C18+"$K.F!))"</f>
        <v>#VALUE!</v>
      </c>
      <c r="AJ3" t="e">
        <f>'délai rétablissement ligne'!D18+"$K.F!)."</f>
        <v>#VALUE!</v>
      </c>
      <c r="AK3" t="e">
        <f>'délai rétablissement ligne'!E18+"$K.F!)/"</f>
        <v>#VALUE!</v>
      </c>
      <c r="AL3" t="e">
        <f>'délai rétablissement ligne'!F18+"$K.F!)0"</f>
        <v>#VALUE!</v>
      </c>
      <c r="AM3" t="e">
        <f>'délai rétablissement ligne'!G18+"$K.F!)1"</f>
        <v>#VALUE!</v>
      </c>
      <c r="AN3" t="e">
        <f>'délai rétablissement ligne'!H18+"$K.F!)2"</f>
        <v>#VALUE!</v>
      </c>
      <c r="AO3" t="e">
        <f>'délai rétablissement ligne'!I18+"$K.F!)3"</f>
        <v>#VALUE!</v>
      </c>
      <c r="AP3" t="e">
        <f>'délai rétablissement ligne'!J18+"$K.F!)4"</f>
        <v>#VALUE!</v>
      </c>
      <c r="AQ3" t="e">
        <f>'délai rétablissement ligne'!K18+"$K.F!)5"</f>
        <v>#VALUE!</v>
      </c>
      <c r="AR3" t="e">
        <f>'délai rétablissement ligne'!L18+"$K.F!)6"</f>
        <v>#VALUE!</v>
      </c>
      <c r="AS3" t="e">
        <f>'délai rétablissement ligne'!A19+"$K.F!)7"</f>
        <v>#VALUE!</v>
      </c>
      <c r="AT3" t="e">
        <f>'délai rétablissement ligne'!B19+"$K.F!)8"</f>
        <v>#VALUE!</v>
      </c>
      <c r="AU3" t="e">
        <f>'délai rétablissement ligne'!C19+"$K.F!)9"</f>
        <v>#VALUE!</v>
      </c>
      <c r="AV3" t="e">
        <f>'délai rétablissement ligne'!D19+"$K.F!):"</f>
        <v>#VALUE!</v>
      </c>
      <c r="AW3" t="e">
        <f>'délai rétablissement ligne'!E19+"$K.F!);"</f>
        <v>#VALUE!</v>
      </c>
      <c r="AX3" t="e">
        <f>'délai rétablissement ligne'!F19+"$K.F!)&lt;"</f>
        <v>#VALUE!</v>
      </c>
      <c r="AY3" t="e">
        <f>'délai rétablissement ligne'!G19+"$K.F!)="</f>
        <v>#VALUE!</v>
      </c>
      <c r="AZ3" t="e">
        <f>'délai rétablissement ligne'!H19+"$K.F!)&gt;"</f>
        <v>#VALUE!</v>
      </c>
      <c r="BA3" t="e">
        <f>'délai rétablissement ligne'!I19+"$K.F!)?"</f>
        <v>#VALUE!</v>
      </c>
      <c r="BB3" t="e">
        <f>'délai rétablissement ligne'!J19+"$K.F!)@"</f>
        <v>#VALUE!</v>
      </c>
      <c r="BC3" t="e">
        <f>'délai rétablissement ligne'!K19+"$K.F!)A"</f>
        <v>#VALUE!</v>
      </c>
      <c r="BD3" t="e">
        <f>'délai rétablissement ligne'!L19+"$K.F!)B"</f>
        <v>#VALUE!</v>
      </c>
      <c r="BE3" t="e">
        <f>'délai rétablissement ligne'!A20+"$K.F!)C"</f>
        <v>#VALUE!</v>
      </c>
      <c r="BF3" t="e">
        <f>'délai rétablissement ligne'!B20+"$K.F!)D"</f>
        <v>#VALUE!</v>
      </c>
      <c r="BG3" t="e">
        <f>'délai rétablissement ligne'!C20+"$K.F!)E"</f>
        <v>#VALUE!</v>
      </c>
      <c r="BH3" t="e">
        <f>'délai rétablissement ligne'!D20+"$K.F!)F"</f>
        <v>#VALUE!</v>
      </c>
      <c r="BI3" t="e">
        <f>'délai rétablissement ligne'!E20+"$K.F!)G"</f>
        <v>#VALUE!</v>
      </c>
      <c r="BJ3" t="e">
        <f>'délai rétablissement ligne'!F20+"$K.F!)H"</f>
        <v>#VALUE!</v>
      </c>
      <c r="BK3" t="e">
        <f>'délai rétablissement ligne'!G20+"$K.F!)I"</f>
        <v>#VALUE!</v>
      </c>
      <c r="BL3" t="e">
        <f>'délai rétablissement ligne'!H20+"$K.F!)J"</f>
        <v>#VALUE!</v>
      </c>
      <c r="BM3" t="e">
        <f>'délai rétablissement ligne'!I20+"$K.F!)K"</f>
        <v>#VALUE!</v>
      </c>
      <c r="BN3" t="e">
        <f>'délai rétablissement ligne'!J20+"$K.F!)L"</f>
        <v>#VALUE!</v>
      </c>
      <c r="BO3" t="e">
        <f>'délai rétablissement ligne'!K20+"$K.F!)M"</f>
        <v>#VALUE!</v>
      </c>
      <c r="BP3" t="e">
        <f>'délai rétablissement ligne'!L20+"$K.F!)N"</f>
        <v>#VALUE!</v>
      </c>
      <c r="BQ3" t="e">
        <f>'délai rétablissement ligne'!A21+"$K.F!)O"</f>
        <v>#VALUE!</v>
      </c>
      <c r="BR3" t="e">
        <f>'délai rétablissement ligne'!B21+"$K.F!)P"</f>
        <v>#VALUE!</v>
      </c>
      <c r="BS3" t="e">
        <f>'délai rétablissement ligne'!C21+"$K.F!)Q"</f>
        <v>#VALUE!</v>
      </c>
      <c r="BT3" t="e">
        <f>'délai rétablissement ligne'!D21+"$K.F!)R"</f>
        <v>#VALUE!</v>
      </c>
      <c r="BU3" t="e">
        <f>'délai rétablissement ligne'!E21+"$K.F!)S"</f>
        <v>#VALUE!</v>
      </c>
      <c r="BV3" t="e">
        <f>'délai rétablissement ligne'!F21+"$K.F!)T"</f>
        <v>#VALUE!</v>
      </c>
      <c r="BW3" t="e">
        <f>'délai rétablissement ligne'!G21+"$K.F!)U"</f>
        <v>#VALUE!</v>
      </c>
      <c r="BX3" t="e">
        <f>'délai rétablissement ligne'!H21+"$K.F!)V"</f>
        <v>#VALUE!</v>
      </c>
      <c r="BY3" t="e">
        <f>'délai rétablissement ligne'!I21+"$K.F!)W"</f>
        <v>#VALUE!</v>
      </c>
      <c r="BZ3" t="e">
        <f>'délai rétablissement ligne'!J21+"$K.F!)X"</f>
        <v>#VALUE!</v>
      </c>
      <c r="CA3" t="e">
        <f>'délai rétablissement ligne'!K21+"$K.F!)Y"</f>
        <v>#VALUE!</v>
      </c>
      <c r="CB3" t="e">
        <f>'délai rétablissement ligne'!L21+"$K.F!)Z"</f>
        <v>#VALUE!</v>
      </c>
      <c r="CC3" t="e">
        <f>'délai rétablissement ligne'!A22+"$K.F!)["</f>
        <v>#VALUE!</v>
      </c>
      <c r="CD3" t="e">
        <f>'délai rétablissement ligne'!B22+"$K.F!)\"</f>
        <v>#VALUE!</v>
      </c>
      <c r="CE3" t="e">
        <f>'délai rétablissement ligne'!C22+"$K.F!)]"</f>
        <v>#VALUE!</v>
      </c>
      <c r="CF3" t="e">
        <f>'délai rétablissement ligne'!D22+"$K.F!)^"</f>
        <v>#VALUE!</v>
      </c>
      <c r="CG3" t="e">
        <f>'délai rétablissement ligne'!E22+"$K.F!)_"</f>
        <v>#VALUE!</v>
      </c>
      <c r="CH3" t="e">
        <f>'délai rétablissement ligne'!F22+"$K.F!)`"</f>
        <v>#VALUE!</v>
      </c>
      <c r="CI3" t="e">
        <f>'délai rétablissement ligne'!G22+"$K.F!)a"</f>
        <v>#VALUE!</v>
      </c>
      <c r="CJ3" t="e">
        <f>'délai rétablissement ligne'!H22+"$K.F!)b"</f>
        <v>#VALUE!</v>
      </c>
      <c r="CK3" t="e">
        <f>'délai rétablissement ligne'!I22+"$K.F!)c"</f>
        <v>#VALUE!</v>
      </c>
      <c r="CL3" t="e">
        <f>'délai rétablissement ligne'!J22+"$K.F!)d"</f>
        <v>#VALUE!</v>
      </c>
      <c r="CM3" t="e">
        <f>'délai rétablissement ligne'!K22+"$K.F!)e"</f>
        <v>#VALUE!</v>
      </c>
      <c r="CN3" t="e">
        <f>'délai rétablissement ligne'!L22+"$K.F!)f"</f>
        <v>#VALUE!</v>
      </c>
      <c r="CO3" t="e">
        <f>'délai rétablissement ligne'!A23+"$K.F!)g"</f>
        <v>#VALUE!</v>
      </c>
      <c r="CP3" t="e">
        <f>'délai rétablissement ligne'!B23+"$K.F!)h"</f>
        <v>#VALUE!</v>
      </c>
      <c r="CQ3" t="e">
        <f>'délai rétablissement ligne'!C23+"$K.F!)i"</f>
        <v>#VALUE!</v>
      </c>
      <c r="CR3" t="e">
        <f>'délai rétablissement ligne'!D23+"$K.F!)j"</f>
        <v>#VALUE!</v>
      </c>
      <c r="CS3" t="e">
        <f>'délai rétablissement ligne'!E23+"$K.F!)k"</f>
        <v>#VALUE!</v>
      </c>
      <c r="CT3" t="e">
        <f>'délai rétablissement ligne'!F23+"$K.F!)l"</f>
        <v>#VALUE!</v>
      </c>
      <c r="CU3" t="e">
        <f>'délai rétablissement ligne'!G23+"$K.F!)m"</f>
        <v>#VALUE!</v>
      </c>
      <c r="CV3" t="e">
        <f>'délai rétablissement ligne'!H23+"$K.F!)n"</f>
        <v>#VALUE!</v>
      </c>
      <c r="CW3" t="e">
        <f>'délai rétablissement ligne'!I23+"$K.F!)o"</f>
        <v>#VALUE!</v>
      </c>
      <c r="CX3" t="e">
        <f>'délai rétablissement ligne'!J23+"$K.F!)p"</f>
        <v>#VALUE!</v>
      </c>
      <c r="CY3" t="e">
        <f>'délai rétablissement ligne'!K23+"$K.F!)q"</f>
        <v>#VALUE!</v>
      </c>
      <c r="CZ3" t="e">
        <f>'délai rétablissement ligne'!L23+"$K.F!)r"</f>
        <v>#VALUE!</v>
      </c>
      <c r="DA3" t="e">
        <f>'délai rétablissement ligne'!A24+"$K.F!)s"</f>
        <v>#VALUE!</v>
      </c>
      <c r="DB3" t="e">
        <f>'délai rétablissement ligne'!B24+"$K.F!)t"</f>
        <v>#VALUE!</v>
      </c>
      <c r="DC3" t="e">
        <f>'délai rétablissement ligne'!C24+"$K.F!)u"</f>
        <v>#VALUE!</v>
      </c>
      <c r="DD3" t="e">
        <f>'délai rétablissement ligne'!D24+"$K.F!)v"</f>
        <v>#VALUE!</v>
      </c>
      <c r="DE3" t="e">
        <f>'délai rétablissement ligne'!E24+"$K.F!)w"</f>
        <v>#VALUE!</v>
      </c>
      <c r="DF3" t="e">
        <f>'délai rétablissement ligne'!F24+"$K.F!)x"</f>
        <v>#VALUE!</v>
      </c>
      <c r="DG3" t="e">
        <f>'délai rétablissement ligne'!G24+"$K.F!)y"</f>
        <v>#VALUE!</v>
      </c>
      <c r="DH3" t="e">
        <f>'délai rétablissement ligne'!H24+"$K.F!)z"</f>
        <v>#VALUE!</v>
      </c>
      <c r="DI3" t="e">
        <f>'délai rétablissement ligne'!I24+"$K.F!){"</f>
        <v>#VALUE!</v>
      </c>
      <c r="DJ3" t="e">
        <f>'délai rétablissement ligne'!J24+"$K.F!)|"</f>
        <v>#VALUE!</v>
      </c>
      <c r="DK3" t="e">
        <f>'délai rétablissement ligne'!K24+"$K.F!)}"</f>
        <v>#VALUE!</v>
      </c>
      <c r="DL3" t="e">
        <f>'délai rétablissement ligne'!L24+"$K.F!)~"</f>
        <v>#VALUE!</v>
      </c>
      <c r="DM3" t="e">
        <f>'délai rétablissement ligne'!A25+"$K.F!.#"</f>
        <v>#VALUE!</v>
      </c>
      <c r="DN3" t="e">
        <f>'délai rétablissement ligne'!B25+"$K.F!.$"</f>
        <v>#VALUE!</v>
      </c>
      <c r="DO3" t="e">
        <f>'délai rétablissement ligne'!C25+"$K.F!.%"</f>
        <v>#VALUE!</v>
      </c>
      <c r="DP3" t="e">
        <f>'délai rétablissement ligne'!D25+"$K.F!.&amp;"</f>
        <v>#VALUE!</v>
      </c>
      <c r="DQ3" t="e">
        <f>'délai rétablissement ligne'!E25+"$K.F!.'"</f>
        <v>#VALUE!</v>
      </c>
      <c r="DR3" t="e">
        <f>'délai rétablissement ligne'!F25+"$K.F!.("</f>
        <v>#VALUE!</v>
      </c>
      <c r="DS3" t="e">
        <f>'délai rétablissement ligne'!G25+"$K.F!.)"</f>
        <v>#VALUE!</v>
      </c>
      <c r="DT3" t="e">
        <f>'délai rétablissement ligne'!H25+"$K.F!.."</f>
        <v>#VALUE!</v>
      </c>
      <c r="DU3" t="e">
        <f>'délai rétablissement ligne'!I25+"$K.F!./"</f>
        <v>#VALUE!</v>
      </c>
      <c r="DV3" t="e">
        <f>'délai rétablissement ligne'!J25+"$K.F!.0"</f>
        <v>#VALUE!</v>
      </c>
      <c r="DW3" t="e">
        <f>'délai rétablissement ligne'!K25+"$K.F!.1"</f>
        <v>#VALUE!</v>
      </c>
      <c r="DX3" t="e">
        <f>'délai rétablissement ligne'!L25+"$K.F!.2"</f>
        <v>#VALUE!</v>
      </c>
      <c r="DY3" t="e">
        <f>'délai rétablissement ligne'!A26+"$K.F!.3"</f>
        <v>#VALUE!</v>
      </c>
      <c r="DZ3" t="e">
        <f>'délai rétablissement ligne'!B26+"$K.F!.4"</f>
        <v>#VALUE!</v>
      </c>
      <c r="EA3" t="e">
        <f>'délai rétablissement ligne'!C26+"$K.F!.5"</f>
        <v>#VALUE!</v>
      </c>
      <c r="EB3" t="e">
        <f>'délai rétablissement ligne'!D26+"$K.F!.6"</f>
        <v>#VALUE!</v>
      </c>
      <c r="EC3" t="e">
        <f>'délai rétablissement ligne'!E26+"$K.F!.7"</f>
        <v>#VALUE!</v>
      </c>
      <c r="ED3" t="e">
        <f>'délai rétablissement ligne'!F26+"$K.F!.8"</f>
        <v>#VALUE!</v>
      </c>
      <c r="EE3" t="e">
        <f>'délai rétablissement ligne'!G26+"$K.F!.9"</f>
        <v>#VALUE!</v>
      </c>
      <c r="EF3" t="e">
        <f>'délai rétablissement ligne'!H26+"$K.F!.:"</f>
        <v>#VALUE!</v>
      </c>
      <c r="EG3" t="e">
        <f>'délai rétablissement ligne'!I26+"$K.F!.;"</f>
        <v>#VALUE!</v>
      </c>
      <c r="EH3" t="e">
        <f>'délai rétablissement ligne'!J26+"$K.F!.&lt;"</f>
        <v>#VALUE!</v>
      </c>
      <c r="EI3" t="e">
        <f>'délai rétablissement ligne'!K26+"$K.F!.="</f>
        <v>#VALUE!</v>
      </c>
      <c r="EJ3" t="e">
        <f>'délai rétablissement ligne'!L26+"$K.F!.&gt;"</f>
        <v>#VALUE!</v>
      </c>
      <c r="EK3" t="e">
        <f>'délai rétablissement ligne'!A27+"$K.F!.?"</f>
        <v>#VALUE!</v>
      </c>
      <c r="EL3" t="e">
        <f>'délai rétablissement ligne'!B27+"$K.F!.@"</f>
        <v>#VALUE!</v>
      </c>
      <c r="EM3" t="e">
        <f>'délai rétablissement ligne'!C27+"$K.F!.A"</f>
        <v>#VALUE!</v>
      </c>
      <c r="EN3" t="e">
        <f>'délai rétablissement ligne'!D27+"$K.F!.B"</f>
        <v>#VALUE!</v>
      </c>
      <c r="EO3" t="e">
        <f>'délai rétablissement ligne'!E27+"$K.F!.C"</f>
        <v>#VALUE!</v>
      </c>
      <c r="EP3" t="e">
        <f>'délai rétablissement ligne'!F27+"$K.F!.D"</f>
        <v>#VALUE!</v>
      </c>
      <c r="EQ3" t="e">
        <f>'délai rétablissement ligne'!G27+"$K.F!.E"</f>
        <v>#VALUE!</v>
      </c>
      <c r="ER3" t="e">
        <f>'délai rétablissement ligne'!H27+"$K.F!.F"</f>
        <v>#VALUE!</v>
      </c>
      <c r="ES3" t="e">
        <f>'délai rétablissement ligne'!I27+"$K.F!.G"</f>
        <v>#VALUE!</v>
      </c>
      <c r="ET3" t="e">
        <f>'délai rétablissement ligne'!J27+"$K.F!.H"</f>
        <v>#VALUE!</v>
      </c>
      <c r="EU3" t="e">
        <f>'délai rétablissement ligne'!K27+"$K.F!.I"</f>
        <v>#VALUE!</v>
      </c>
      <c r="EV3" t="e">
        <f>'délai rétablissement ligne'!L27+"$K.F!.J"</f>
        <v>#VALUE!</v>
      </c>
      <c r="EW3" t="e">
        <f>'délai rétablissement ligne'!A28+"$K.F!.K"</f>
        <v>#VALUE!</v>
      </c>
      <c r="EX3" t="e">
        <f>'délai rétablissement ligne'!B28+"$K.F!.L"</f>
        <v>#VALUE!</v>
      </c>
      <c r="EY3" t="e">
        <f>'délai rétablissement ligne'!C28+"$K.F!.M"</f>
        <v>#VALUE!</v>
      </c>
      <c r="EZ3" t="e">
        <f>'délai rétablissement ligne'!D28+"$K.F!.N"</f>
        <v>#VALUE!</v>
      </c>
      <c r="FA3" t="e">
        <f>'délai rétablissement ligne'!E28+"$K.F!.O"</f>
        <v>#VALUE!</v>
      </c>
      <c r="FB3" t="e">
        <f>'délai rétablissement ligne'!F28+"$K.F!.P"</f>
        <v>#VALUE!</v>
      </c>
      <c r="FC3" t="e">
        <f>'délai rétablissement ligne'!G28+"$K.F!.Q"</f>
        <v>#VALUE!</v>
      </c>
      <c r="FD3" t="e">
        <f>'délai rétablissement ligne'!H28+"$K.F!.R"</f>
        <v>#VALUE!</v>
      </c>
      <c r="FE3" t="e">
        <f>'délai rétablissement ligne'!I28+"$K.F!.S"</f>
        <v>#VALUE!</v>
      </c>
      <c r="FF3" t="e">
        <f>'délai rétablissement ligne'!J28+"$K.F!.T"</f>
        <v>#VALUE!</v>
      </c>
      <c r="FG3" t="e">
        <f>'délai rétablissement ligne'!K28+"$K.F!.U"</f>
        <v>#VALUE!</v>
      </c>
      <c r="FH3" t="e">
        <f>'délai rétablissement ligne'!L28+"$K.F!.V"</f>
        <v>#VALUE!</v>
      </c>
      <c r="FI3" t="e">
        <f>'délai rétablissement ligne'!A29+"$K.F!.W"</f>
        <v>#VALUE!</v>
      </c>
      <c r="FJ3" t="e">
        <f>'délai rétablissement ligne'!B29+"$K.F!.X"</f>
        <v>#VALUE!</v>
      </c>
      <c r="FK3" t="e">
        <f>'délai rétablissement ligne'!C29+"$K.F!.Y"</f>
        <v>#VALUE!</v>
      </c>
      <c r="FL3" t="e">
        <f>'délai rétablissement ligne'!D29+"$K.F!.Z"</f>
        <v>#VALUE!</v>
      </c>
      <c r="FM3" t="e">
        <f>'délai rétablissement ligne'!E29+"$K.F!.["</f>
        <v>#VALUE!</v>
      </c>
      <c r="FN3" t="e">
        <f>'délai rétablissement ligne'!F29+"$K.F!.\"</f>
        <v>#VALUE!</v>
      </c>
      <c r="FO3" t="e">
        <f>'délai rétablissement ligne'!G29+"$K.F!.]"</f>
        <v>#VALUE!</v>
      </c>
      <c r="FP3" t="e">
        <f>'délai rétablissement ligne'!H29+"$K.F!.^"</f>
        <v>#VALUE!</v>
      </c>
      <c r="FQ3" t="e">
        <f>'délai rétablissement ligne'!I29+"$K.F!._"</f>
        <v>#VALUE!</v>
      </c>
      <c r="FR3" t="e">
        <f>'délai rétablissement ligne'!J29+"$K.F!.`"</f>
        <v>#VALUE!</v>
      </c>
      <c r="FS3" t="e">
        <f>'délai rétablissement ligne'!K29+"$K.F!.a"</f>
        <v>#VALUE!</v>
      </c>
      <c r="FT3" t="e">
        <f>'délai rétablissement ligne'!L29+"$K.F!.b"</f>
        <v>#VALUE!</v>
      </c>
      <c r="FU3" t="e">
        <f>'délai rétablissement ligne'!A30+"$K.F!.c"</f>
        <v>#VALUE!</v>
      </c>
      <c r="FV3" t="e">
        <f>'délai rétablissement ligne'!B30+"$K.F!.d"</f>
        <v>#VALUE!</v>
      </c>
      <c r="FW3" t="e">
        <f>'délai rétablissement ligne'!C30+"$K.F!.e"</f>
        <v>#VALUE!</v>
      </c>
      <c r="FX3" t="e">
        <f>'délai rétablissement ligne'!D30+"$K.F!.f"</f>
        <v>#VALUE!</v>
      </c>
      <c r="FY3" t="e">
        <f>'délai rétablissement ligne'!E30+"$K.F!.g"</f>
        <v>#VALUE!</v>
      </c>
      <c r="FZ3" t="e">
        <f>'délai rétablissement ligne'!F30+"$K.F!.h"</f>
        <v>#VALUE!</v>
      </c>
      <c r="GA3" t="e">
        <f>'délai rétablissement ligne'!G30+"$K.F!.i"</f>
        <v>#VALUE!</v>
      </c>
      <c r="GB3" t="e">
        <f>'délai rétablissement ligne'!H30+"$K.F!.j"</f>
        <v>#VALUE!</v>
      </c>
      <c r="GC3" t="e">
        <f>'délai rétablissement ligne'!I30+"$K.F!.k"</f>
        <v>#VALUE!</v>
      </c>
      <c r="GD3" t="e">
        <f>'délai rétablissement ligne'!J30+"$K.F!.l"</f>
        <v>#VALUE!</v>
      </c>
      <c r="GE3" t="e">
        <f>'délai rétablissement ligne'!K30+"$K.F!.m"</f>
        <v>#VALUE!</v>
      </c>
      <c r="GF3" t="e">
        <f>'délai rétablissement ligne'!L30+"$K.F!.n"</f>
        <v>#VALUE!</v>
      </c>
      <c r="GG3" t="e">
        <f>'délai rétablissement ligne'!A31+"$K.F!.o"</f>
        <v>#VALUE!</v>
      </c>
      <c r="GH3" t="e">
        <f>'délai rétablissement ligne'!B31+"$K.F!.p"</f>
        <v>#VALUE!</v>
      </c>
      <c r="GI3" t="e">
        <f>'délai rétablissement ligne'!C31+"$K.F!.q"</f>
        <v>#VALUE!</v>
      </c>
      <c r="GJ3" t="e">
        <f>'délai rétablissement ligne'!D31+"$K.F!.r"</f>
        <v>#VALUE!</v>
      </c>
      <c r="GK3" t="e">
        <f>'délai rétablissement ligne'!E31+"$K.F!.s"</f>
        <v>#VALUE!</v>
      </c>
      <c r="GL3" t="e">
        <f>'délai rétablissement ligne'!F31+"$K.F!.t"</f>
        <v>#VALUE!</v>
      </c>
      <c r="GM3" t="e">
        <f>'délai rétablissement ligne'!G31+"$K.F!.u"</f>
        <v>#VALUE!</v>
      </c>
      <c r="GN3" t="e">
        <f>'délai rétablissement ligne'!H31+"$K.F!.v"</f>
        <v>#VALUE!</v>
      </c>
      <c r="GO3" t="e">
        <f>'délai rétablissement ligne'!I31+"$K.F!.w"</f>
        <v>#VALUE!</v>
      </c>
      <c r="GP3" t="e">
        <f>'délai rétablissement ligne'!J31+"$K.F!.x"</f>
        <v>#VALUE!</v>
      </c>
      <c r="GQ3" t="e">
        <f>'délai rétablissement ligne'!K31+"$K.F!.y"</f>
        <v>#VALUE!</v>
      </c>
      <c r="GR3" t="e">
        <f>'délai rétablissement ligne'!L31+"$K.F!.z"</f>
        <v>#VALUE!</v>
      </c>
      <c r="GS3" t="e">
        <f>'délai rétablissement ligne'!A32+"$K.F!.{"</f>
        <v>#VALUE!</v>
      </c>
      <c r="GT3" t="e">
        <f>'délai rétablissement ligne'!B32+"$K.F!.|"</f>
        <v>#VALUE!</v>
      </c>
      <c r="GU3" t="e">
        <f>'délai rétablissement ligne'!C32+"$K.F!.}"</f>
        <v>#VALUE!</v>
      </c>
      <c r="GV3" t="e">
        <f>'délai rétablissement ligne'!D32+"$K.F!.~"</f>
        <v>#VALUE!</v>
      </c>
      <c r="GW3" t="e">
        <f>'délai rétablissement ligne'!E32+"$K.F!/#"</f>
        <v>#VALUE!</v>
      </c>
      <c r="GX3" t="e">
        <f>'délai rétablissement ligne'!F32+"$K.F!/$"</f>
        <v>#VALUE!</v>
      </c>
      <c r="GY3" t="e">
        <f>'délai rétablissement ligne'!G32+"$K.F!/%"</f>
        <v>#VALUE!</v>
      </c>
      <c r="GZ3" t="e">
        <f>'délai rétablissement ligne'!H32+"$K.F!/&amp;"</f>
        <v>#VALUE!</v>
      </c>
      <c r="HA3" t="e">
        <f>'délai rétablissement ligne'!I32+"$K.F!/'"</f>
        <v>#VALUE!</v>
      </c>
      <c r="HB3" t="e">
        <f>'délai rétablissement ligne'!J32+"$K.F!/("</f>
        <v>#VALUE!</v>
      </c>
      <c r="HC3" t="e">
        <f>'délai rétablissement ligne'!K32+"$K.F!/)"</f>
        <v>#VALUE!</v>
      </c>
      <c r="HD3" t="e">
        <f>'délai rétablissement ligne'!L32+"$K.F!/."</f>
        <v>#VALUE!</v>
      </c>
      <c r="HE3" t="e">
        <f>'délai rétablissement ligne'!A33+"$K.F!//"</f>
        <v>#VALUE!</v>
      </c>
      <c r="HF3" t="e">
        <f>'délai rétablissement ligne'!B33+"$K.F!/0"</f>
        <v>#VALUE!</v>
      </c>
      <c r="HG3" t="e">
        <f>'délai rétablissement ligne'!C33+"$K.F!/1"</f>
        <v>#VALUE!</v>
      </c>
      <c r="HH3" t="e">
        <f>'délai rétablissement ligne'!D33+"$K.F!/2"</f>
        <v>#VALUE!</v>
      </c>
      <c r="HI3" t="e">
        <f>'délai rétablissement ligne'!E33+"$K.F!/3"</f>
        <v>#VALUE!</v>
      </c>
      <c r="HJ3" t="e">
        <f>'délai rétablissement ligne'!F33+"$K.F!/4"</f>
        <v>#VALUE!</v>
      </c>
      <c r="HK3" t="e">
        <f>'délai rétablissement ligne'!G33+"$K.F!/5"</f>
        <v>#VALUE!</v>
      </c>
      <c r="HL3" t="e">
        <f>'délai rétablissement ligne'!H33+"$K.F!/6"</f>
        <v>#VALUE!</v>
      </c>
      <c r="HM3" t="e">
        <f>'délai rétablissement ligne'!I33+"$K.F!/7"</f>
        <v>#VALUE!</v>
      </c>
      <c r="HN3" t="e">
        <f>'délai rétablissement ligne'!J33+"$K.F!/8"</f>
        <v>#VALUE!</v>
      </c>
      <c r="HO3" t="e">
        <f>'délai rétablissement ligne'!K33+"$K.F!/9"</f>
        <v>#VALUE!</v>
      </c>
      <c r="HP3" t="e">
        <f>'délai rétablissement ligne'!L33+"$K.F!/:"</f>
        <v>#VALUE!</v>
      </c>
      <c r="HQ3" t="e">
        <f>'délai rétablissement ligne'!A34+"$K.F!/;"</f>
        <v>#VALUE!</v>
      </c>
      <c r="HR3" t="e">
        <f>'délai rétablissement ligne'!B34+"$K.F!/&lt;"</f>
        <v>#VALUE!</v>
      </c>
      <c r="HS3" t="e">
        <f>'délai rétablissement ligne'!C34+"$K.F!/="</f>
        <v>#VALUE!</v>
      </c>
      <c r="HT3" t="e">
        <f>'délai rétablissement ligne'!D34+"$K.F!/&gt;"</f>
        <v>#VALUE!</v>
      </c>
      <c r="HU3" t="e">
        <f>'délai rétablissement ligne'!E34+"$K.F!/?"</f>
        <v>#VALUE!</v>
      </c>
      <c r="HV3" t="e">
        <f>'délai rétablissement ligne'!F34+"$K.F!/@"</f>
        <v>#VALUE!</v>
      </c>
      <c r="HW3" t="e">
        <f>'délai rétablissement ligne'!G34+"$K.F!/A"</f>
        <v>#VALUE!</v>
      </c>
      <c r="HX3" t="e">
        <f>'délai rétablissement ligne'!H34+"$K.F!/B"</f>
        <v>#VALUE!</v>
      </c>
      <c r="HY3" t="e">
        <f>'délai rétablissement ligne'!I34+"$K.F!/C"</f>
        <v>#VALUE!</v>
      </c>
      <c r="HZ3" t="e">
        <f>'délai rétablissement ligne'!J34+"$K.F!/D"</f>
        <v>#VALUE!</v>
      </c>
      <c r="IA3" t="e">
        <f>'délai rétablissement ligne'!K34+"$K.F!/E"</f>
        <v>#VALUE!</v>
      </c>
      <c r="IB3" t="e">
        <f>'délai rétablissement ligne'!L34+"$K.F!/F"</f>
        <v>#VALUE!</v>
      </c>
      <c r="IC3" t="e">
        <f>'délai rétablissement ligne'!A35+"$K.F!/G"</f>
        <v>#VALUE!</v>
      </c>
      <c r="ID3" t="e">
        <f>'délai rétablissement ligne'!B35+"$K.F!/H"</f>
        <v>#VALUE!</v>
      </c>
      <c r="IE3" t="e">
        <f>'délai rétablissement ligne'!C35+"$K.F!/I"</f>
        <v>#VALUE!</v>
      </c>
      <c r="IF3" t="e">
        <f>'délai rétablissement ligne'!D35+"$K.F!/J"</f>
        <v>#VALUE!</v>
      </c>
      <c r="IG3" t="e">
        <f>'délai rétablissement ligne'!E35+"$K.F!/K"</f>
        <v>#VALUE!</v>
      </c>
      <c r="IH3" t="e">
        <f>'délai rétablissement ligne'!F35+"$K.F!/L"</f>
        <v>#VALUE!</v>
      </c>
      <c r="II3" t="e">
        <f>'délai rétablissement ligne'!G35+"$K.F!/M"</f>
        <v>#VALUE!</v>
      </c>
      <c r="IJ3" t="e">
        <f>'délai rétablissement ligne'!H35+"$K.F!/N"</f>
        <v>#VALUE!</v>
      </c>
      <c r="IK3" t="e">
        <f>'délai rétablissement ligne'!I35+"$K.F!/O"</f>
        <v>#VALUE!</v>
      </c>
      <c r="IL3" t="e">
        <f>'délai rétablissement ligne'!J35+"$K.F!/P"</f>
        <v>#VALUE!</v>
      </c>
      <c r="IM3" t="e">
        <f>'délai rétablissement ligne'!K35+"$K.F!/Q"</f>
        <v>#VALUE!</v>
      </c>
      <c r="IN3" t="e">
        <f>'délai rétablissement ligne'!L35+"$K.F!/R"</f>
        <v>#VALUE!</v>
      </c>
      <c r="IO3" t="e">
        <f>'délai rétablissement ligne'!A36+"$K.F!/S"</f>
        <v>#VALUE!</v>
      </c>
      <c r="IP3" t="e">
        <f>'délai rétablissement ligne'!B36+"$K.F!/T"</f>
        <v>#VALUE!</v>
      </c>
      <c r="IQ3" t="e">
        <f>'délai rétablissement ligne'!C36+"$K.F!/U"</f>
        <v>#VALUE!</v>
      </c>
      <c r="IR3" t="e">
        <f>'délai rétablissement ligne'!D36+"$K.F!/V"</f>
        <v>#VALUE!</v>
      </c>
      <c r="IS3" t="e">
        <f>'délai rétablissement ligne'!E36+"$K.F!/W"</f>
        <v>#VALUE!</v>
      </c>
      <c r="IT3" t="e">
        <f>'délai rétablissement ligne'!F36+"$K.F!/X"</f>
        <v>#VALUE!</v>
      </c>
      <c r="IU3" t="e">
        <f>'délai rétablissement ligne'!G36+"$K.F!/Y"</f>
        <v>#VALUE!</v>
      </c>
      <c r="IV3" t="e">
        <f>'délai rétablissement ligne'!H36+"$K.F!/Z"</f>
        <v>#VALUE!</v>
      </c>
    </row>
    <row r="4" spans="1:256" x14ac:dyDescent="0.25">
      <c r="A4" t="s">
        <v>19</v>
      </c>
      <c r="F4" t="e">
        <f>'délai rétablissement ligne'!I36+"$K.F!/["</f>
        <v>#VALUE!</v>
      </c>
      <c r="G4" t="e">
        <f>'délai rétablissement ligne'!J36+"$K.F!/\"</f>
        <v>#VALUE!</v>
      </c>
      <c r="H4" t="e">
        <f>'délai rétablissement ligne'!K36+"$K.F!/]"</f>
        <v>#VALUE!</v>
      </c>
      <c r="I4" t="e">
        <f>'délai rétablissement ligne'!L36+"$K.F!/^"</f>
        <v>#VALUE!</v>
      </c>
      <c r="J4" t="e">
        <f>'délai rétablissement ligne'!A37+"$K.F!/_"</f>
        <v>#VALUE!</v>
      </c>
      <c r="K4" t="e">
        <f>'délai rétablissement ligne'!B37+"$K.F!/`"</f>
        <v>#VALUE!</v>
      </c>
      <c r="L4" t="e">
        <f>'délai rétablissement ligne'!C37+"$K.F!/a"</f>
        <v>#VALUE!</v>
      </c>
      <c r="M4" t="e">
        <f>'délai rétablissement ligne'!D37+"$K.F!/b"</f>
        <v>#VALUE!</v>
      </c>
      <c r="N4" t="e">
        <f>'délai rétablissement ligne'!E37+"$K.F!/c"</f>
        <v>#VALUE!</v>
      </c>
      <c r="O4" t="e">
        <f>'délai rétablissement ligne'!F37+"$K.F!/d"</f>
        <v>#VALUE!</v>
      </c>
      <c r="P4" t="e">
        <f>'délai rétablissement ligne'!G37+"$K.F!/e"</f>
        <v>#VALUE!</v>
      </c>
      <c r="Q4" t="e">
        <f>'délai rétablissement ligne'!H37+"$K.F!/f"</f>
        <v>#VALUE!</v>
      </c>
      <c r="R4" t="e">
        <f>'délai rétablissement ligne'!I37+"$K.F!/g"</f>
        <v>#VALUE!</v>
      </c>
      <c r="S4" t="e">
        <f>'délai rétablissement ligne'!J37+"$K.F!/h"</f>
        <v>#VALUE!</v>
      </c>
      <c r="T4" t="e">
        <f>'délai rétablissement ligne'!K37+"$K.F!/i"</f>
        <v>#VALUE!</v>
      </c>
      <c r="U4" t="e">
        <f>'délai rétablissement ligne'!L37+"$K.F!/j"</f>
        <v>#VALUE!</v>
      </c>
      <c r="V4" t="e">
        <f>'délai rétablissement ligne'!A38+"$K.F!/k"</f>
        <v>#VALUE!</v>
      </c>
      <c r="W4" t="e">
        <f>'délai rétablissement ligne'!B38+"$K.F!/l"</f>
        <v>#VALUE!</v>
      </c>
      <c r="X4" t="e">
        <f>'délai rétablissement ligne'!C38+"$K.F!/m"</f>
        <v>#VALUE!</v>
      </c>
      <c r="Y4" t="e">
        <f>'délai rétablissement ligne'!D38+"$K.F!/n"</f>
        <v>#VALUE!</v>
      </c>
      <c r="Z4" t="e">
        <f>'délai rétablissement ligne'!E38+"$K.F!/o"</f>
        <v>#VALUE!</v>
      </c>
      <c r="AA4" t="e">
        <f>'délai rétablissement ligne'!F38+"$K.F!/p"</f>
        <v>#VALUE!</v>
      </c>
      <c r="AB4" t="e">
        <f>'délai rétablissement ligne'!G38+"$K.F!/q"</f>
        <v>#VALUE!</v>
      </c>
      <c r="AC4" t="e">
        <f>'délai rétablissement ligne'!H38+"$K.F!/r"</f>
        <v>#VALUE!</v>
      </c>
      <c r="AD4" t="e">
        <f>'délai rétablissement ligne'!I38+"$K.F!/s"</f>
        <v>#VALUE!</v>
      </c>
      <c r="AE4" t="e">
        <f>'délai rétablissement ligne'!J38+"$K.F!/t"</f>
        <v>#VALUE!</v>
      </c>
      <c r="AF4" t="e">
        <f>'délai rétablissement ligne'!K38+"$K.F!/u"</f>
        <v>#VALUE!</v>
      </c>
      <c r="AG4" t="e">
        <f>'délai rétablissement ligne'!L38+"$K.F!/v"</f>
        <v>#VALUE!</v>
      </c>
      <c r="AH4" t="e">
        <f>'délai rétablissement ligne'!A39+"$K.F!/w"</f>
        <v>#VALUE!</v>
      </c>
      <c r="AI4" t="e">
        <f>'délai rétablissement ligne'!B39+"$K.F!/x"</f>
        <v>#VALUE!</v>
      </c>
      <c r="AJ4" t="e">
        <f>'délai rétablissement ligne'!C39+"$K.F!/y"</f>
        <v>#VALUE!</v>
      </c>
      <c r="AK4" t="e">
        <f>'délai rétablissement ligne'!D39+"$K.F!/z"</f>
        <v>#VALUE!</v>
      </c>
      <c r="AL4" t="e">
        <f>'délai rétablissement ligne'!E39+"$K.F!/{"</f>
        <v>#VALUE!</v>
      </c>
      <c r="AM4" t="e">
        <f>'délai rétablissement ligne'!F39+"$K.F!/|"</f>
        <v>#VALUE!</v>
      </c>
      <c r="AN4" t="e">
        <f>'délai rétablissement ligne'!G39+"$K.F!/}"</f>
        <v>#VALUE!</v>
      </c>
      <c r="AO4" t="e">
        <f>'délai rétablissement ligne'!H39+"$K.F!/~"</f>
        <v>#VALUE!</v>
      </c>
      <c r="AP4" t="e">
        <f>'délai rétablissement ligne'!I39+"$K.F!0#"</f>
        <v>#VALUE!</v>
      </c>
      <c r="AQ4" t="e">
        <f>'délai rétablissement ligne'!J39+"$K.F!0$"</f>
        <v>#VALUE!</v>
      </c>
      <c r="AR4" t="e">
        <f>'délai rétablissement ligne'!K39+"$K.F!0%"</f>
        <v>#VALUE!</v>
      </c>
      <c r="AS4" t="e">
        <f>'délai rétablissement ligne'!L39+"$K.F!0&amp;"</f>
        <v>#VALUE!</v>
      </c>
      <c r="AT4" t="e">
        <f>'délai rétablissement ligne'!A40+"$K.F!0'"</f>
        <v>#VALUE!</v>
      </c>
      <c r="AU4" t="e">
        <f>'délai rétablissement ligne'!B40+"$K.F!0("</f>
        <v>#VALUE!</v>
      </c>
      <c r="AV4" t="e">
        <f>'délai rétablissement ligne'!C40+"$K.F!0)"</f>
        <v>#VALUE!</v>
      </c>
      <c r="AW4" t="e">
        <f>'délai rétablissement ligne'!D40+"$K.F!0."</f>
        <v>#VALUE!</v>
      </c>
      <c r="AX4" t="e">
        <f>'délai rétablissement ligne'!E40+"$K.F!0/"</f>
        <v>#VALUE!</v>
      </c>
      <c r="AY4" t="e">
        <f>'délai rétablissement ligne'!F40+"$K.F!00"</f>
        <v>#VALUE!</v>
      </c>
      <c r="AZ4" t="e">
        <f>'délai rétablissement ligne'!G40+"$K.F!01"</f>
        <v>#VALUE!</v>
      </c>
      <c r="BA4" t="e">
        <f>'délai rétablissement ligne'!H40+"$K.F!02"</f>
        <v>#VALUE!</v>
      </c>
      <c r="BB4" t="e">
        <f>'délai rétablissement ligne'!I40+"$K.F!03"</f>
        <v>#VALUE!</v>
      </c>
      <c r="BC4" t="e">
        <f>'délai rétablissement ligne'!J40+"$K.F!04"</f>
        <v>#VALUE!</v>
      </c>
      <c r="BD4" t="e">
        <f>'délai rétablissement ligne'!K40+"$K.F!05"</f>
        <v>#VALUE!</v>
      </c>
      <c r="BE4" t="e">
        <f>'délai rétablissement ligne'!L40+"$K.F!06"</f>
        <v>#VALUE!</v>
      </c>
      <c r="BF4" t="e">
        <f>'délai rétablissement ligne'!A41+"$K.F!07"</f>
        <v>#VALUE!</v>
      </c>
      <c r="BG4" t="e">
        <f>'délai rétablissement ligne'!B41+"$K.F!08"</f>
        <v>#VALUE!</v>
      </c>
      <c r="BH4" t="e">
        <f>'délai rétablissement ligne'!C41+"$K.F!09"</f>
        <v>#VALUE!</v>
      </c>
      <c r="BI4" t="e">
        <f>'délai rétablissement ligne'!D41+"$K.F!0:"</f>
        <v>#VALUE!</v>
      </c>
      <c r="BJ4" t="e">
        <f>'délai rétablissement ligne'!E41+"$K.F!0;"</f>
        <v>#VALUE!</v>
      </c>
      <c r="BK4" t="e">
        <f>'délai rétablissement ligne'!F41+"$K.F!0&lt;"</f>
        <v>#VALUE!</v>
      </c>
      <c r="BL4" t="e">
        <f>'délai rétablissement ligne'!G41+"$K.F!0="</f>
        <v>#VALUE!</v>
      </c>
      <c r="BM4" t="e">
        <f>'délai rétablissement ligne'!H41+"$K.F!0&gt;"</f>
        <v>#VALUE!</v>
      </c>
      <c r="BN4" t="e">
        <f>'délai rétablissement ligne'!I41+"$K.F!0?"</f>
        <v>#VALUE!</v>
      </c>
      <c r="BO4" t="e">
        <f>'délai rétablissement ligne'!J41+"$K.F!0@"</f>
        <v>#VALUE!</v>
      </c>
      <c r="BP4" t="e">
        <f>'délai rétablissement ligne'!K41+"$K.F!0A"</f>
        <v>#VALUE!</v>
      </c>
      <c r="BQ4" t="e">
        <f>'délai rétablissement ligne'!L41+"$K.F!0B"</f>
        <v>#VALUE!</v>
      </c>
      <c r="BR4" t="e">
        <f>'délai rétablissement ligne'!A42+"$K.F!0C"</f>
        <v>#VALUE!</v>
      </c>
      <c r="BS4" t="e">
        <f>'délai rétablissement ligne'!B42+"$K.F!0D"</f>
        <v>#VALUE!</v>
      </c>
      <c r="BT4" t="e">
        <f>'délai rétablissement ligne'!C42+"$K.F!0E"</f>
        <v>#VALUE!</v>
      </c>
      <c r="BU4" t="e">
        <f>'délai rétablissement ligne'!D42+"$K.F!0F"</f>
        <v>#VALUE!</v>
      </c>
      <c r="BV4" t="e">
        <f>'délai rétablissement ligne'!E42+"$K.F!0G"</f>
        <v>#VALUE!</v>
      </c>
      <c r="BW4" t="e">
        <f>'délai rétablissement ligne'!F42+"$K.F!0H"</f>
        <v>#VALUE!</v>
      </c>
      <c r="BX4" t="e">
        <f>'délai rétablissement ligne'!G42+"$K.F!0I"</f>
        <v>#VALUE!</v>
      </c>
      <c r="BY4" t="e">
        <f>'délai rétablissement ligne'!H42+"$K.F!0J"</f>
        <v>#VALUE!</v>
      </c>
      <c r="BZ4" t="e">
        <f>'délai rétablissement ligne'!I42+"$K.F!0K"</f>
        <v>#VALUE!</v>
      </c>
      <c r="CA4" t="e">
        <f>'délai rétablissement ligne'!J42+"$K.F!0L"</f>
        <v>#VALUE!</v>
      </c>
      <c r="CB4" t="e">
        <f>'délai rétablissement ligne'!K42+"$K.F!0M"</f>
        <v>#VALUE!</v>
      </c>
      <c r="CC4" t="e">
        <f>'délai rétablissement ligne'!L42+"$K.F!0N"</f>
        <v>#VALUE!</v>
      </c>
      <c r="CD4" t="e">
        <f>'délai rétablissement ligne'!A43+"$K.F!0O"</f>
        <v>#VALUE!</v>
      </c>
      <c r="CE4" t="e">
        <f>'délai rétablissement ligne'!B43+"$K.F!0P"</f>
        <v>#VALUE!</v>
      </c>
      <c r="CF4" t="e">
        <f>'délai rétablissement ligne'!C43+"$K.F!0Q"</f>
        <v>#VALUE!</v>
      </c>
      <c r="CG4" t="e">
        <f>'délai rétablissement ligne'!D43+"$K.F!0R"</f>
        <v>#VALUE!</v>
      </c>
      <c r="CH4" t="e">
        <f>'délai rétablissement ligne'!E43+"$K.F!0S"</f>
        <v>#VALUE!</v>
      </c>
      <c r="CI4" t="e">
        <f>'délai rétablissement ligne'!F43+"$K.F!0T"</f>
        <v>#VALUE!</v>
      </c>
      <c r="CJ4" t="e">
        <f>'délai rétablissement ligne'!G43+"$K.F!0U"</f>
        <v>#VALUE!</v>
      </c>
      <c r="CK4" t="e">
        <f>'délai rétablissement ligne'!H43+"$K.F!0V"</f>
        <v>#VALUE!</v>
      </c>
      <c r="CL4" t="e">
        <f>'délai rétablissement ligne'!I43+"$K.F!0W"</f>
        <v>#VALUE!</v>
      </c>
      <c r="CM4" t="e">
        <f>'délai rétablissement ligne'!J43+"$K.F!0X"</f>
        <v>#VALUE!</v>
      </c>
      <c r="CN4" t="e">
        <f>'délai rétablissement ligne'!K43+"$K.F!0Y"</f>
        <v>#VALUE!</v>
      </c>
      <c r="CO4" t="e">
        <f>'délai rétablissement ligne'!L43+"$K.F!0Z"</f>
        <v>#VALUE!</v>
      </c>
      <c r="CP4" t="e">
        <f>'délai rétablissement ligne'!A44+"$K.F!0["</f>
        <v>#VALUE!</v>
      </c>
      <c r="CQ4" t="e">
        <f>'délai rétablissement ligne'!B44+"$K.F!0\"</f>
        <v>#VALUE!</v>
      </c>
      <c r="CR4" t="e">
        <f>'délai rétablissement ligne'!C44+"$K.F!0]"</f>
        <v>#VALUE!</v>
      </c>
      <c r="CS4" t="e">
        <f>'délai rétablissement ligne'!D44+"$K.F!0^"</f>
        <v>#VALUE!</v>
      </c>
      <c r="CT4" t="e">
        <f>'délai rétablissement ligne'!E44+"$K.F!0_"</f>
        <v>#VALUE!</v>
      </c>
      <c r="CU4" t="e">
        <f>'délai rétablissement ligne'!F44+"$K.F!0`"</f>
        <v>#VALUE!</v>
      </c>
      <c r="CV4" t="e">
        <f>'délai rétablissement ligne'!G44+"$K.F!0a"</f>
        <v>#VALUE!</v>
      </c>
      <c r="CW4" t="e">
        <f>'délai rétablissement ligne'!H44+"$K.F!0b"</f>
        <v>#VALUE!</v>
      </c>
      <c r="CX4" t="e">
        <f>'délai rétablissement ligne'!I44+"$K.F!0c"</f>
        <v>#VALUE!</v>
      </c>
      <c r="CY4" t="e">
        <f>'délai rétablissement ligne'!J44+"$K.F!0d"</f>
        <v>#VALUE!</v>
      </c>
      <c r="CZ4" t="e">
        <f>'délai rétablissement ligne'!K44+"$K.F!0e"</f>
        <v>#VALUE!</v>
      </c>
      <c r="DA4" t="e">
        <f>'délai rétablissement ligne'!L44+"$K.F!0f"</f>
        <v>#VALUE!</v>
      </c>
      <c r="DB4" t="e">
        <f>'délai rétablissement ligne'!A45+"$K.F!0g"</f>
        <v>#VALUE!</v>
      </c>
      <c r="DC4" t="e">
        <f>'délai rétablissement ligne'!B45+"$K.F!0h"</f>
        <v>#VALUE!</v>
      </c>
      <c r="DD4" t="e">
        <f>'délai rétablissement ligne'!C45+"$K.F!0i"</f>
        <v>#VALUE!</v>
      </c>
      <c r="DE4" t="e">
        <f>'délai rétablissement ligne'!D45+"$K.F!0j"</f>
        <v>#VALUE!</v>
      </c>
      <c r="DF4" t="e">
        <f>'délai rétablissement ligne'!E45+"$K.F!0k"</f>
        <v>#VALUE!</v>
      </c>
      <c r="DG4" t="e">
        <f>'délai rétablissement ligne'!F45+"$K.F!0l"</f>
        <v>#VALUE!</v>
      </c>
      <c r="DH4" t="e">
        <f>'délai rétablissement ligne'!G45+"$K.F!0m"</f>
        <v>#VALUE!</v>
      </c>
      <c r="DI4" t="e">
        <f>'délai rétablissement ligne'!H45+"$K.F!0n"</f>
        <v>#VALUE!</v>
      </c>
      <c r="DJ4" t="e">
        <f>'délai rétablissement ligne'!I45+"$K.F!0o"</f>
        <v>#VALUE!</v>
      </c>
      <c r="DK4" t="e">
        <f>'délai rétablissement ligne'!J45+"$K.F!0p"</f>
        <v>#VALUE!</v>
      </c>
      <c r="DL4" t="e">
        <f>'délai rétablissement ligne'!K45+"$K.F!0q"</f>
        <v>#VALUE!</v>
      </c>
      <c r="DM4" t="e">
        <f>'délai rétablissement ligne'!L45+"$K.F!0r"</f>
        <v>#VALUE!</v>
      </c>
      <c r="DN4" t="e">
        <f>'délai rétablissement ligne'!A46+"$K.F!0s"</f>
        <v>#VALUE!</v>
      </c>
      <c r="DO4" t="e">
        <f>'délai rétablissement ligne'!B46+"$K.F!0t"</f>
        <v>#VALUE!</v>
      </c>
      <c r="DP4" t="e">
        <f>'délai rétablissement ligne'!C46+"$K.F!0u"</f>
        <v>#VALUE!</v>
      </c>
      <c r="DQ4" t="e">
        <f>'délai rétablissement ligne'!D46+"$K.F!0v"</f>
        <v>#VALUE!</v>
      </c>
      <c r="DR4" t="e">
        <f>'délai rétablissement ligne'!E46+"$K.F!0w"</f>
        <v>#VALUE!</v>
      </c>
      <c r="DS4" t="e">
        <f>'délai rétablissement ligne'!F46+"$K.F!0x"</f>
        <v>#VALUE!</v>
      </c>
      <c r="DT4" t="e">
        <f>'délai rétablissement ligne'!G46+"$K.F!0y"</f>
        <v>#VALUE!</v>
      </c>
      <c r="DU4" t="e">
        <f>'délai rétablissement ligne'!H46+"$K.F!0z"</f>
        <v>#VALUE!</v>
      </c>
      <c r="DV4" t="e">
        <f>'délai rétablissement ligne'!I46+"$K.F!0{"</f>
        <v>#VALUE!</v>
      </c>
      <c r="DW4" t="e">
        <f>'délai rétablissement ligne'!J46+"$K.F!0|"</f>
        <v>#VALUE!</v>
      </c>
      <c r="DX4" t="e">
        <f>'délai rétablissement ligne'!K46+"$K.F!0}"</f>
        <v>#VALUE!</v>
      </c>
      <c r="DY4" t="e">
        <f>'délai rétablissement ligne'!L46+"$K.F!0~"</f>
        <v>#VALUE!</v>
      </c>
      <c r="DZ4" t="e">
        <f>'délai rétablissement ligne'!A47+"$K.F!1#"</f>
        <v>#VALUE!</v>
      </c>
      <c r="EA4" t="e">
        <f>'délai rétablissement ligne'!B47+"$K.F!1$"</f>
        <v>#VALUE!</v>
      </c>
      <c r="EB4" t="e">
        <f>'délai rétablissement ligne'!C47+"$K.F!1%"</f>
        <v>#VALUE!</v>
      </c>
      <c r="EC4" t="e">
        <f>'délai rétablissement ligne'!D47+"$K.F!1&amp;"</f>
        <v>#VALUE!</v>
      </c>
      <c r="ED4" t="e">
        <f>'délai rétablissement ligne'!E47+"$K.F!1'"</f>
        <v>#VALUE!</v>
      </c>
      <c r="EE4" t="e">
        <f>'délai rétablissement ligne'!F47+"$K.F!1("</f>
        <v>#VALUE!</v>
      </c>
      <c r="EF4" t="e">
        <f>'délai rétablissement ligne'!G47+"$K.F!1)"</f>
        <v>#VALUE!</v>
      </c>
      <c r="EG4" t="e">
        <f>'délai rétablissement ligne'!H47+"$K.F!1."</f>
        <v>#VALUE!</v>
      </c>
      <c r="EH4" t="e">
        <f>'délai rétablissement ligne'!I47+"$K.F!1/"</f>
        <v>#VALUE!</v>
      </c>
      <c r="EI4" t="e">
        <f>'délai rétablissement ligne'!J47+"$K.F!10"</f>
        <v>#VALUE!</v>
      </c>
      <c r="EJ4" t="e">
        <f>'délai rétablissement ligne'!K47+"$K.F!11"</f>
        <v>#VALUE!</v>
      </c>
      <c r="EK4" t="e">
        <f>'délai rétablissement ligne'!L47+"$K.F!12"</f>
        <v>#VALUE!</v>
      </c>
      <c r="EL4" t="e">
        <f>'délai rétablissement ligne'!A48+"$K.F!13"</f>
        <v>#VALUE!</v>
      </c>
      <c r="EM4" t="e">
        <f>'délai rétablissement ligne'!B48+"$K.F!14"</f>
        <v>#VALUE!</v>
      </c>
      <c r="EN4" t="e">
        <f>'délai rétablissement ligne'!C48+"$K.F!15"</f>
        <v>#VALUE!</v>
      </c>
      <c r="EO4" t="e">
        <f>'délai rétablissement ligne'!D48+"$K.F!16"</f>
        <v>#VALUE!</v>
      </c>
      <c r="EP4" t="e">
        <f>'délai rétablissement ligne'!E48+"$K.F!17"</f>
        <v>#VALUE!</v>
      </c>
      <c r="EQ4" t="e">
        <f>'délai rétablissement ligne'!F48+"$K.F!18"</f>
        <v>#VALUE!</v>
      </c>
      <c r="ER4" t="e">
        <f>'délai rétablissement ligne'!G48+"$K.F!19"</f>
        <v>#VALUE!</v>
      </c>
      <c r="ES4" t="e">
        <f>'délai rétablissement ligne'!H48+"$K.F!1:"</f>
        <v>#VALUE!</v>
      </c>
      <c r="ET4" t="e">
        <f>'délai rétablissement ligne'!I48+"$K.F!1;"</f>
        <v>#VALUE!</v>
      </c>
      <c r="EU4" t="e">
        <f>'délai rétablissement ligne'!J48+"$K.F!1&lt;"</f>
        <v>#VALUE!</v>
      </c>
      <c r="EV4" t="e">
        <f>'délai rétablissement ligne'!K48+"$K.F!1="</f>
        <v>#VALUE!</v>
      </c>
      <c r="EW4" t="e">
        <f>'délai rétablissement ligne'!L48+"$K.F!1&gt;"</f>
        <v>#VALUE!</v>
      </c>
      <c r="EX4" t="e">
        <f>'délai rétablissement ligne'!A49+"$K.F!1?"</f>
        <v>#VALUE!</v>
      </c>
      <c r="EY4" t="e">
        <f>'délai rétablissement ligne'!B49+"$K.F!1@"</f>
        <v>#VALUE!</v>
      </c>
      <c r="EZ4" t="e">
        <f>'délai rétablissement ligne'!C49+"$K.F!1A"</f>
        <v>#VALUE!</v>
      </c>
      <c r="FA4" t="e">
        <f>'délai rétablissement ligne'!D49+"$K.F!1B"</f>
        <v>#VALUE!</v>
      </c>
      <c r="FB4" t="e">
        <f>'délai rétablissement ligne'!E49+"$K.F!1C"</f>
        <v>#VALUE!</v>
      </c>
      <c r="FC4" t="e">
        <f>'délai rétablissement ligne'!F49+"$K.F!1D"</f>
        <v>#VALUE!</v>
      </c>
      <c r="FD4" t="e">
        <f>'délai rétablissement ligne'!G49+"$K.F!1E"</f>
        <v>#VALUE!</v>
      </c>
      <c r="FE4" t="e">
        <f>'délai rétablissement ligne'!H49+"$K.F!1F"</f>
        <v>#VALUE!</v>
      </c>
      <c r="FF4" t="e">
        <f>'délai rétablissement ligne'!I49+"$K.F!1G"</f>
        <v>#VALUE!</v>
      </c>
      <c r="FG4" t="e">
        <f>'délai rétablissement ligne'!J49+"$K.F!1H"</f>
        <v>#VALUE!</v>
      </c>
      <c r="FH4" t="e">
        <f>'délai rétablissement ligne'!K49+"$K.F!1I"</f>
        <v>#VALUE!</v>
      </c>
      <c r="FI4" t="e">
        <f>'délai rétablissement ligne'!L49+"$K.F!1J"</f>
        <v>#VALUE!</v>
      </c>
      <c r="FJ4" t="e">
        <f>'délai rétablissement ligne'!A50+"$K.F!1K"</f>
        <v>#VALUE!</v>
      </c>
      <c r="FK4" t="e">
        <f>'délai rétablissement ligne'!B50+"$K.F!1L"</f>
        <v>#VALUE!</v>
      </c>
      <c r="FL4" t="e">
        <f>'délai rétablissement ligne'!C50+"$K.F!1M"</f>
        <v>#VALUE!</v>
      </c>
      <c r="FM4" t="e">
        <f>'délai rétablissement ligne'!D50+"$K.F!1N"</f>
        <v>#VALUE!</v>
      </c>
      <c r="FN4" t="e">
        <f>'délai rétablissement ligne'!E50+"$K.F!1O"</f>
        <v>#VALUE!</v>
      </c>
      <c r="FO4" t="e">
        <f>'délai rétablissement ligne'!F50+"$K.F!1P"</f>
        <v>#VALUE!</v>
      </c>
      <c r="FP4" t="e">
        <f>'délai rétablissement ligne'!G50+"$K.F!1Q"</f>
        <v>#VALUE!</v>
      </c>
      <c r="FQ4" t="e">
        <f>'délai rétablissement ligne'!H50+"$K.F!1R"</f>
        <v>#VALUE!</v>
      </c>
      <c r="FR4" t="e">
        <f>'délai rétablissement ligne'!I50+"$K.F!1S"</f>
        <v>#VALUE!</v>
      </c>
      <c r="FS4" t="e">
        <f>'délai rétablissement ligne'!J50+"$K.F!1T"</f>
        <v>#VALUE!</v>
      </c>
      <c r="FT4" t="e">
        <f>'délai rétablissement ligne'!K50+"$K.F!1U"</f>
        <v>#VALUE!</v>
      </c>
      <c r="FU4" t="e">
        <f>'délai rétablissement ligne'!L50+"$K.F!1V"</f>
        <v>#VALUE!</v>
      </c>
      <c r="FV4" t="e">
        <f>'délai rétablissement ligne'!A51+"$K.F!1W"</f>
        <v>#VALUE!</v>
      </c>
      <c r="FW4" t="e">
        <f>'délai rétablissement ligne'!B51+"$K.F!1X"</f>
        <v>#VALUE!</v>
      </c>
      <c r="FX4" t="e">
        <f>'délai rétablissement ligne'!C51+"$K.F!1Y"</f>
        <v>#VALUE!</v>
      </c>
      <c r="FY4" t="e">
        <f>'délai rétablissement ligne'!D51+"$K.F!1Z"</f>
        <v>#VALUE!</v>
      </c>
      <c r="FZ4" t="e">
        <f>'délai rétablissement ligne'!E51+"$K.F!1["</f>
        <v>#VALUE!</v>
      </c>
      <c r="GA4" t="e">
        <f>'délai rétablissement ligne'!F51+"$K.F!1\"</f>
        <v>#VALUE!</v>
      </c>
      <c r="GB4" t="e">
        <f>'délai rétablissement ligne'!G51+"$K.F!1]"</f>
        <v>#VALUE!</v>
      </c>
      <c r="GC4" t="e">
        <f>'délai rétablissement ligne'!H51+"$K.F!1^"</f>
        <v>#VALUE!</v>
      </c>
      <c r="GD4" t="e">
        <f>'délai rétablissement ligne'!I51+"$K.F!1_"</f>
        <v>#VALUE!</v>
      </c>
      <c r="GE4" t="e">
        <f>'délai rétablissement ligne'!J51+"$K.F!1`"</f>
        <v>#VALUE!</v>
      </c>
      <c r="GF4" t="e">
        <f>'délai rétablissement ligne'!K51+"$K.F!1a"</f>
        <v>#VALUE!</v>
      </c>
      <c r="GG4" t="e">
        <f>'délai rétablissement ligne'!L51+"$K.F!1b"</f>
        <v>#VALUE!</v>
      </c>
      <c r="GH4" t="e">
        <f>'délai rétablissement ligne'!A52+"$K.F!1c"</f>
        <v>#VALUE!</v>
      </c>
      <c r="GI4" t="e">
        <f>'délai rétablissement ligne'!B52+"$K.F!1d"</f>
        <v>#VALUE!</v>
      </c>
      <c r="GJ4" t="e">
        <f>'délai rétablissement ligne'!C52+"$K.F!1e"</f>
        <v>#VALUE!</v>
      </c>
      <c r="GK4" t="e">
        <f>'délai rétablissement ligne'!D52+"$K.F!1f"</f>
        <v>#VALUE!</v>
      </c>
      <c r="GL4" t="e">
        <f>'délai rétablissement ligne'!E52+"$K.F!1g"</f>
        <v>#VALUE!</v>
      </c>
      <c r="GM4" t="e">
        <f>'délai rétablissement ligne'!F52+"$K.F!1h"</f>
        <v>#VALUE!</v>
      </c>
      <c r="GN4" t="e">
        <f>'délai rétablissement ligne'!G52+"$K.F!1i"</f>
        <v>#VALUE!</v>
      </c>
      <c r="GO4" t="e">
        <f>'délai rétablissement ligne'!H52+"$K.F!1j"</f>
        <v>#VALUE!</v>
      </c>
      <c r="GP4" t="e">
        <f>'délai rétablissement ligne'!I52+"$K.F!1k"</f>
        <v>#VALUE!</v>
      </c>
      <c r="GQ4" t="e">
        <f>'délai rétablissement ligne'!J52+"$K.F!1l"</f>
        <v>#VALUE!</v>
      </c>
      <c r="GR4" t="e">
        <f>'délai rétablissement ligne'!K52+"$K.F!1m"</f>
        <v>#VALUE!</v>
      </c>
      <c r="GS4" t="e">
        <f>'délai rétablissement ligne'!L52+"$K.F!1n"</f>
        <v>#VALUE!</v>
      </c>
      <c r="GT4" t="e">
        <f>'délai rétablissement ligne'!A53+"$K.F!1o"</f>
        <v>#VALUE!</v>
      </c>
      <c r="GU4" t="e">
        <f>'délai rétablissement ligne'!B53+"$K.F!1p"</f>
        <v>#VALUE!</v>
      </c>
      <c r="GV4" t="e">
        <f>'délai rétablissement ligne'!C53+"$K.F!1q"</f>
        <v>#VALUE!</v>
      </c>
      <c r="GW4" t="e">
        <f>'délai rétablissement ligne'!D53+"$K.F!1r"</f>
        <v>#VALUE!</v>
      </c>
      <c r="GX4" t="e">
        <f>'délai rétablissement ligne'!E53+"$K.F!1s"</f>
        <v>#VALUE!</v>
      </c>
      <c r="GY4" t="e">
        <f>'délai rétablissement ligne'!F53+"$K.F!1t"</f>
        <v>#VALUE!</v>
      </c>
      <c r="GZ4" t="e">
        <f>'délai rétablissement ligne'!G53+"$K.F!1u"</f>
        <v>#VALUE!</v>
      </c>
      <c r="HA4" t="e">
        <f>'délai rétablissement ligne'!H53+"$K.F!1v"</f>
        <v>#VALUE!</v>
      </c>
      <c r="HB4" t="e">
        <f>'délai rétablissement ligne'!I53+"$K.F!1w"</f>
        <v>#VALUE!</v>
      </c>
      <c r="HC4" t="e">
        <f>'délai rétablissement ligne'!J53+"$K.F!1x"</f>
        <v>#VALUE!</v>
      </c>
      <c r="HD4" t="e">
        <f>'délai rétablissement ligne'!K53+"$K.F!1y"</f>
        <v>#VALUE!</v>
      </c>
      <c r="HE4" t="e">
        <f>'délai rétablissement ligne'!L53+"$K.F!1z"</f>
        <v>#VALUE!</v>
      </c>
      <c r="HF4" t="e">
        <f>'délai rétablissement ligne'!A54+"$K.F!1{"</f>
        <v>#VALUE!</v>
      </c>
      <c r="HG4" t="e">
        <f>'délai rétablissement ligne'!B54+"$K.F!1|"</f>
        <v>#VALUE!</v>
      </c>
      <c r="HH4" t="e">
        <f>'délai rétablissement ligne'!C54+"$K.F!1}"</f>
        <v>#VALUE!</v>
      </c>
      <c r="HI4" t="e">
        <f>'délai rétablissement ligne'!D54+"$K.F!1~"</f>
        <v>#VALUE!</v>
      </c>
      <c r="HJ4" t="e">
        <f>'délai rétablissement ligne'!E54+"$K.F!2#"</f>
        <v>#VALUE!</v>
      </c>
      <c r="HK4" t="e">
        <f>'délai rétablissement ligne'!F54+"$K.F!2$"</f>
        <v>#VALUE!</v>
      </c>
      <c r="HL4" t="e">
        <f>'délai rétablissement ligne'!G54+"$K.F!2%"</f>
        <v>#VALUE!</v>
      </c>
      <c r="HM4" t="e">
        <f>'délai rétablissement ligne'!H54+"$K.F!2&amp;"</f>
        <v>#VALUE!</v>
      </c>
      <c r="HN4" t="e">
        <f>'délai rétablissement ligne'!I54+"$K.F!2'"</f>
        <v>#VALUE!</v>
      </c>
      <c r="HO4" t="e">
        <f>'délai rétablissement ligne'!J54+"$K.F!2("</f>
        <v>#VALUE!</v>
      </c>
      <c r="HP4" t="e">
        <f>'délai rétablissement ligne'!K54+"$K.F!2)"</f>
        <v>#VALUE!</v>
      </c>
      <c r="HQ4" t="e">
        <f>'délai rétablissement ligne'!L54+"$K.F!2."</f>
        <v>#VALUE!</v>
      </c>
      <c r="HR4" t="e">
        <f>'délai rétablissement ligne'!A55+"$K.F!2/"</f>
        <v>#VALUE!</v>
      </c>
      <c r="HS4" t="e">
        <f>'délai rétablissement ligne'!B55+"$K.F!20"</f>
        <v>#VALUE!</v>
      </c>
      <c r="HT4" t="e">
        <f>'délai rétablissement ligne'!C55+"$K.F!21"</f>
        <v>#VALUE!</v>
      </c>
      <c r="HU4" t="e">
        <f>'délai rétablissement ligne'!D55+"$K.F!22"</f>
        <v>#VALUE!</v>
      </c>
      <c r="HV4" t="e">
        <f>'délai rétablissement ligne'!E55+"$K.F!23"</f>
        <v>#VALUE!</v>
      </c>
      <c r="HW4" t="e">
        <f>'délai rétablissement ligne'!F55+"$K.F!24"</f>
        <v>#VALUE!</v>
      </c>
      <c r="HX4" t="e">
        <f>'délai rétablissement ligne'!G55+"$K.F!25"</f>
        <v>#VALUE!</v>
      </c>
      <c r="HY4" t="e">
        <f>'délai rétablissement ligne'!H55+"$K.F!26"</f>
        <v>#VALUE!</v>
      </c>
      <c r="HZ4" t="e">
        <f>'délai rétablissement ligne'!I55+"$K.F!27"</f>
        <v>#VALUE!</v>
      </c>
      <c r="IA4" t="e">
        <f>'délai rétablissement ligne'!J55+"$K.F!28"</f>
        <v>#VALUE!</v>
      </c>
      <c r="IB4" t="e">
        <f>'délai rétablissement ligne'!K55+"$K.F!29"</f>
        <v>#VALUE!</v>
      </c>
      <c r="IC4" t="e">
        <f>'délai rétablissement ligne'!L55+"$K.F!2:"</f>
        <v>#VALUE!</v>
      </c>
      <c r="ID4" t="e">
        <f>'délai rétablissement ligne'!A56+"$K.F!2;"</f>
        <v>#VALUE!</v>
      </c>
      <c r="IE4" t="e">
        <f>'délai rétablissement ligne'!B56+"$K.F!2&lt;"</f>
        <v>#VALUE!</v>
      </c>
      <c r="IF4" t="e">
        <f>'délai rétablissement ligne'!C56+"$K.F!2="</f>
        <v>#VALUE!</v>
      </c>
      <c r="IG4" t="e">
        <f>'délai rétablissement ligne'!D56+"$K.F!2&gt;"</f>
        <v>#VALUE!</v>
      </c>
      <c r="IH4" t="e">
        <f>'délai rétablissement ligne'!E56+"$K.F!2?"</f>
        <v>#VALUE!</v>
      </c>
      <c r="II4" t="e">
        <f>'délai rétablissement ligne'!F56+"$K.F!2@"</f>
        <v>#VALUE!</v>
      </c>
      <c r="IJ4" t="e">
        <f>'délai rétablissement ligne'!G56+"$K.F!2A"</f>
        <v>#VALUE!</v>
      </c>
      <c r="IK4" t="e">
        <f>'délai rétablissement ligne'!H56+"$K.F!2B"</f>
        <v>#VALUE!</v>
      </c>
      <c r="IL4" t="e">
        <f>'délai rétablissement ligne'!I56+"$K.F!2C"</f>
        <v>#VALUE!</v>
      </c>
      <c r="IM4" t="e">
        <f>'délai rétablissement ligne'!J56+"$K.F!2D"</f>
        <v>#VALUE!</v>
      </c>
      <c r="IN4" t="e">
        <f>'délai rétablissement ligne'!K56+"$K.F!2E"</f>
        <v>#VALUE!</v>
      </c>
      <c r="IO4" t="e">
        <f>'délai rétablissement ligne'!L56+"$K.F!2F"</f>
        <v>#VALUE!</v>
      </c>
      <c r="IP4" t="e">
        <f>'délai rétablissement ligne'!A57+"$K.F!2G"</f>
        <v>#VALUE!</v>
      </c>
      <c r="IQ4" t="e">
        <f>'délai rétablissement ligne'!B57+"$K.F!2H"</f>
        <v>#VALUE!</v>
      </c>
      <c r="IR4" t="e">
        <f>'délai rétablissement ligne'!C57+"$K.F!2I"</f>
        <v>#VALUE!</v>
      </c>
      <c r="IS4" t="e">
        <f>'délai rétablissement ligne'!D57+"$K.F!2J"</f>
        <v>#VALUE!</v>
      </c>
      <c r="IT4" t="e">
        <f>'délai rétablissement ligne'!E57+"$K.F!2K"</f>
        <v>#VALUE!</v>
      </c>
      <c r="IU4" t="e">
        <f>'délai rétablissement ligne'!F57+"$K.F!2L"</f>
        <v>#VALUE!</v>
      </c>
      <c r="IV4" t="e">
        <f>'délai rétablissement ligne'!G57+"$K.F!2M"</f>
        <v>#VALUE!</v>
      </c>
    </row>
    <row r="5" spans="1:256" x14ac:dyDescent="0.25">
      <c r="A5" t="s">
        <v>18</v>
      </c>
      <c r="F5" t="e">
        <f>'délai rétablissement ligne'!H57+"$K.F!2N"</f>
        <v>#VALUE!</v>
      </c>
      <c r="G5" t="e">
        <f>'délai rétablissement ligne'!I57+"$K.F!2O"</f>
        <v>#VALUE!</v>
      </c>
      <c r="H5" t="e">
        <f>'délai rétablissement ligne'!J57+"$K.F!2P"</f>
        <v>#VALUE!</v>
      </c>
      <c r="I5" t="e">
        <f>'délai rétablissement ligne'!K57+"$K.F!2Q"</f>
        <v>#VALUE!</v>
      </c>
      <c r="J5" t="e">
        <f>'délai rétablissement ligne'!L57+"$K.F!2R"</f>
        <v>#VALUE!</v>
      </c>
      <c r="K5" t="e">
        <f>'délai rétablissement ligne'!A58+"$K.F!2S"</f>
        <v>#VALUE!</v>
      </c>
      <c r="L5" t="e">
        <f>'délai rétablissement ligne'!B58+"$K.F!2T"</f>
        <v>#VALUE!</v>
      </c>
      <c r="M5" t="e">
        <f>'délai rétablissement ligne'!C58+"$K.F!2U"</f>
        <v>#VALUE!</v>
      </c>
      <c r="N5" t="e">
        <f>'délai rétablissement ligne'!D58+"$K.F!2V"</f>
        <v>#VALUE!</v>
      </c>
      <c r="O5" t="e">
        <f>'délai rétablissement ligne'!E58+"$K.F!2W"</f>
        <v>#VALUE!</v>
      </c>
      <c r="P5" t="e">
        <f>'délai rétablissement ligne'!F58+"$K.F!2X"</f>
        <v>#VALUE!</v>
      </c>
      <c r="Q5" t="e">
        <f>'délai rétablissement ligne'!G58+"$K.F!2Y"</f>
        <v>#VALUE!</v>
      </c>
      <c r="R5" t="e">
        <f>'délai rétablissement ligne'!H58+"$K.F!2Z"</f>
        <v>#VALUE!</v>
      </c>
      <c r="S5" t="e">
        <f>'délai rétablissement ligne'!I58+"$K.F!2["</f>
        <v>#VALUE!</v>
      </c>
      <c r="T5" t="e">
        <f>'délai rétablissement ligne'!J58+"$K.F!2\"</f>
        <v>#VALUE!</v>
      </c>
      <c r="U5" t="e">
        <f>'délai rétablissement ligne'!K58+"$K.F!2]"</f>
        <v>#VALUE!</v>
      </c>
      <c r="V5" t="e">
        <f>'délai rétablissement ligne'!L58+"$K.F!2^"</f>
        <v>#VALUE!</v>
      </c>
      <c r="W5" t="e">
        <f>'délai rétablissement ligne'!A59+"$K.F!2_"</f>
        <v>#VALUE!</v>
      </c>
      <c r="X5" t="e">
        <f>'délai rétablissement ligne'!B59+"$K.F!2`"</f>
        <v>#VALUE!</v>
      </c>
      <c r="Y5" t="e">
        <f>'délai rétablissement ligne'!C59+"$K.F!2a"</f>
        <v>#VALUE!</v>
      </c>
      <c r="Z5" t="e">
        <f>'délai rétablissement ligne'!D59+"$K.F!2b"</f>
        <v>#VALUE!</v>
      </c>
      <c r="AA5" t="e">
        <f>'délai rétablissement ligne'!E59+"$K.F!2c"</f>
        <v>#VALUE!</v>
      </c>
      <c r="AB5" t="e">
        <f>'délai rétablissement ligne'!F59+"$K.F!2d"</f>
        <v>#VALUE!</v>
      </c>
      <c r="AC5" t="e">
        <f>'délai rétablissement ligne'!G59+"$K.F!2e"</f>
        <v>#VALUE!</v>
      </c>
      <c r="AD5" t="e">
        <f>'délai rétablissement ligne'!H59+"$K.F!2f"</f>
        <v>#VALUE!</v>
      </c>
      <c r="AE5" t="e">
        <f>'délai rétablissement ligne'!I59+"$K.F!2g"</f>
        <v>#VALUE!</v>
      </c>
      <c r="AF5" t="e">
        <f>'délai rétablissement ligne'!J59+"$K.F!2h"</f>
        <v>#VALUE!</v>
      </c>
      <c r="AG5" t="e">
        <f>'délai rétablissement ligne'!K59+"$K.F!2i"</f>
        <v>#VALUE!</v>
      </c>
      <c r="AH5" t="e">
        <f>'délai rétablissement ligne'!L59+"$K.F!2j"</f>
        <v>#VALUE!</v>
      </c>
      <c r="AI5" t="e">
        <f>'délai rétablissement ligne'!A60+"$K.F!2k"</f>
        <v>#VALUE!</v>
      </c>
      <c r="AJ5" t="e">
        <f>'délai rétablissement ligne'!B60+"$K.F!2l"</f>
        <v>#VALUE!</v>
      </c>
      <c r="AK5" t="e">
        <f>'délai rétablissement ligne'!C60+"$K.F!2m"</f>
        <v>#VALUE!</v>
      </c>
      <c r="AL5" t="e">
        <f>'délai rétablissement ligne'!D60+"$K.F!2n"</f>
        <v>#VALUE!</v>
      </c>
      <c r="AM5" t="e">
        <f>'délai rétablissement ligne'!E60+"$K.F!2o"</f>
        <v>#VALUE!</v>
      </c>
      <c r="AN5" t="e">
        <f>'délai rétablissement ligne'!F60+"$K.F!2p"</f>
        <v>#VALUE!</v>
      </c>
      <c r="AO5" t="e">
        <f>'délai rétablissement ligne'!G60+"$K.F!2q"</f>
        <v>#VALUE!</v>
      </c>
      <c r="AP5" t="e">
        <f>'délai rétablissement ligne'!H60+"$K.F!2r"</f>
        <v>#VALUE!</v>
      </c>
      <c r="AQ5" t="e">
        <f>'délai rétablissement ligne'!I60+"$K.F!2s"</f>
        <v>#VALUE!</v>
      </c>
      <c r="AR5" t="e">
        <f>'délai rétablissement ligne'!J60+"$K.F!2t"</f>
        <v>#VALUE!</v>
      </c>
      <c r="AS5" t="e">
        <f>'délai rétablissement ligne'!K60+"$K.F!2u"</f>
        <v>#VALUE!</v>
      </c>
      <c r="AT5" t="e">
        <f>'délai rétablissement ligne'!L60+"$K.F!2v"</f>
        <v>#VALUE!</v>
      </c>
      <c r="AU5" t="e">
        <f>'délai rétablissement ligne'!A61+"$K.F!2w"</f>
        <v>#VALUE!</v>
      </c>
      <c r="AV5" t="e">
        <f>'délai rétablissement ligne'!B61+"$K.F!2x"</f>
        <v>#VALUE!</v>
      </c>
      <c r="AW5" t="e">
        <f>'délai rétablissement ligne'!C61+"$K.F!2y"</f>
        <v>#VALUE!</v>
      </c>
      <c r="AX5" t="e">
        <f>'délai rétablissement ligne'!D61+"$K.F!2z"</f>
        <v>#VALUE!</v>
      </c>
      <c r="AY5" t="e">
        <f>'délai rétablissement ligne'!E61+"$K.F!2{"</f>
        <v>#VALUE!</v>
      </c>
      <c r="AZ5" t="e">
        <f>'délai rétablissement ligne'!F61+"$K.F!2|"</f>
        <v>#VALUE!</v>
      </c>
      <c r="BA5" t="e">
        <f>'délai rétablissement ligne'!G61+"$K.F!2}"</f>
        <v>#VALUE!</v>
      </c>
      <c r="BB5" t="e">
        <f>'délai rétablissement ligne'!H61+"$K.F!2~"</f>
        <v>#VALUE!</v>
      </c>
      <c r="BC5" t="e">
        <f>'délai rétablissement ligne'!I61+"$K.F!3#"</f>
        <v>#VALUE!</v>
      </c>
      <c r="BD5" t="e">
        <f>'délai rétablissement ligne'!J61+"$K.F!3$"</f>
        <v>#VALUE!</v>
      </c>
      <c r="BE5" t="e">
        <f>'délai rétablissement ligne'!K61+"$K.F!3%"</f>
        <v>#VALUE!</v>
      </c>
      <c r="BF5" t="e">
        <f>'délai rétablissement ligne'!L61+"$K.F!3&amp;"</f>
        <v>#VALUE!</v>
      </c>
      <c r="BG5" t="e">
        <f>'délai rétablissement ligne'!A62+"$K.F!3'"</f>
        <v>#VALUE!</v>
      </c>
      <c r="BH5" t="e">
        <f>'délai rétablissement ligne'!B62+"$K.F!3("</f>
        <v>#VALUE!</v>
      </c>
      <c r="BI5" t="e">
        <f>'délai rétablissement ligne'!C62+"$K.F!3)"</f>
        <v>#VALUE!</v>
      </c>
      <c r="BJ5" t="e">
        <f>'délai rétablissement ligne'!D62+"$K.F!3."</f>
        <v>#VALUE!</v>
      </c>
      <c r="BK5" t="e">
        <f>'délai rétablissement ligne'!E62+"$K.F!3/"</f>
        <v>#VALUE!</v>
      </c>
      <c r="BL5" t="e">
        <f>'délai rétablissement ligne'!F62+"$K.F!30"</f>
        <v>#VALUE!</v>
      </c>
      <c r="BM5" t="e">
        <f>'délai rétablissement ligne'!G62+"$K.F!31"</f>
        <v>#VALUE!</v>
      </c>
      <c r="BN5" t="e">
        <f>'délai rétablissement ligne'!H62+"$K.F!32"</f>
        <v>#VALUE!</v>
      </c>
      <c r="BO5" t="e">
        <f>'délai rétablissement ligne'!I62+"$K.F!33"</f>
        <v>#VALUE!</v>
      </c>
      <c r="BP5" t="e">
        <f>'délai rétablissement ligne'!J62+"$K.F!34"</f>
        <v>#VALUE!</v>
      </c>
      <c r="BQ5" t="e">
        <f>'délai rétablissement ligne'!K62+"$K.F!35"</f>
        <v>#VALUE!</v>
      </c>
      <c r="BR5" t="e">
        <f>'délai rétablissement ligne'!L62+"$K.F!36"</f>
        <v>#VALUE!</v>
      </c>
      <c r="BS5" t="e">
        <f>'délai rétablissement ligne'!A63+"$K.F!37"</f>
        <v>#VALUE!</v>
      </c>
      <c r="BT5" t="e">
        <f>'délai rétablissement ligne'!B63+"$K.F!38"</f>
        <v>#VALUE!</v>
      </c>
      <c r="BU5" t="e">
        <f>'délai rétablissement ligne'!C63+"$K.F!39"</f>
        <v>#VALUE!</v>
      </c>
      <c r="BV5" t="e">
        <f>'délai rétablissement ligne'!D63+"$K.F!3:"</f>
        <v>#VALUE!</v>
      </c>
      <c r="BW5" t="e">
        <f>'délai rétablissement ligne'!E63+"$K.F!3;"</f>
        <v>#VALUE!</v>
      </c>
      <c r="BX5" t="e">
        <f>'délai rétablissement ligne'!F63+"$K.F!3&lt;"</f>
        <v>#VALUE!</v>
      </c>
      <c r="BY5" t="e">
        <f>'délai rétablissement ligne'!G63+"$K.F!3="</f>
        <v>#VALUE!</v>
      </c>
      <c r="BZ5" t="e">
        <f>'délai rétablissement ligne'!H63+"$K.F!3&gt;"</f>
        <v>#VALUE!</v>
      </c>
      <c r="CA5" t="e">
        <f>'délai rétablissement ligne'!I63+"$K.F!3?"</f>
        <v>#VALUE!</v>
      </c>
      <c r="CB5" t="e">
        <f>'délai rétablissement ligne'!J63+"$K.F!3@"</f>
        <v>#VALUE!</v>
      </c>
      <c r="CC5" t="e">
        <f>'délai rétablissement ligne'!K63+"$K.F!3A"</f>
        <v>#VALUE!</v>
      </c>
      <c r="CD5" t="e">
        <f>'délai rétablissement ligne'!L63+"$K.F!3B"</f>
        <v>#VALUE!</v>
      </c>
      <c r="CE5" t="e">
        <f>'délai rétablissement ligne'!A64+"$K.F!3C"</f>
        <v>#VALUE!</v>
      </c>
      <c r="CF5" t="e">
        <f>'délai rétablissement ligne'!B64+"$K.F!3D"</f>
        <v>#VALUE!</v>
      </c>
      <c r="CG5" t="e">
        <f>'délai rétablissement ligne'!C64+"$K.F!3E"</f>
        <v>#VALUE!</v>
      </c>
      <c r="CH5" t="e">
        <f>'délai rétablissement ligne'!D64+"$K.F!3F"</f>
        <v>#VALUE!</v>
      </c>
      <c r="CI5" t="e">
        <f>'délai rétablissement ligne'!E64+"$K.F!3G"</f>
        <v>#VALUE!</v>
      </c>
      <c r="CJ5" t="e">
        <f>'délai rétablissement ligne'!F64+"$K.F!3H"</f>
        <v>#VALUE!</v>
      </c>
      <c r="CK5" t="e">
        <f>'délai rétablissement ligne'!G64+"$K.F!3I"</f>
        <v>#VALUE!</v>
      </c>
      <c r="CL5" t="e">
        <f>'délai rétablissement ligne'!H64+"$K.F!3J"</f>
        <v>#VALUE!</v>
      </c>
      <c r="CM5" t="e">
        <f>'délai rétablissement ligne'!I64+"$K.F!3K"</f>
        <v>#VALUE!</v>
      </c>
      <c r="CN5" t="e">
        <f>'délai rétablissement ligne'!J64+"$K.F!3L"</f>
        <v>#VALUE!</v>
      </c>
      <c r="CO5" t="e">
        <f>'délai rétablissement ligne'!K64+"$K.F!3M"</f>
        <v>#VALUE!</v>
      </c>
      <c r="CP5" t="e">
        <f>'délai rétablissement ligne'!L64+"$K.F!3N"</f>
        <v>#VALUE!</v>
      </c>
      <c r="CQ5" t="e">
        <f>'délai rétablissement ligne'!A65+"$K.F!3O"</f>
        <v>#VALUE!</v>
      </c>
      <c r="CR5" t="e">
        <f>'délai rétablissement ligne'!B65+"$K.F!3P"</f>
        <v>#VALUE!</v>
      </c>
      <c r="CS5" t="e">
        <f>'délai rétablissement ligne'!C65+"$K.F!3Q"</f>
        <v>#VALUE!</v>
      </c>
      <c r="CT5" t="e">
        <f>'délai rétablissement ligne'!D65+"$K.F!3R"</f>
        <v>#VALUE!</v>
      </c>
      <c r="CU5" t="e">
        <f>'délai rétablissement ligne'!E65+"$K.F!3S"</f>
        <v>#VALUE!</v>
      </c>
      <c r="CV5" t="e">
        <f>'délai rétablissement ligne'!F65+"$K.F!3T"</f>
        <v>#VALUE!</v>
      </c>
      <c r="CW5" t="e">
        <f>'délai rétablissement ligne'!G65+"$K.F!3U"</f>
        <v>#VALUE!</v>
      </c>
      <c r="CX5" t="e">
        <f>'délai rétablissement ligne'!H65+"$K.F!3V"</f>
        <v>#VALUE!</v>
      </c>
      <c r="CY5" t="e">
        <f>'délai rétablissement ligne'!I65+"$K.F!3W"</f>
        <v>#VALUE!</v>
      </c>
      <c r="CZ5" t="e">
        <f>'délai rétablissement ligne'!J65+"$K.F!3X"</f>
        <v>#VALUE!</v>
      </c>
      <c r="DA5" t="e">
        <f>'délai rétablissement ligne'!K65+"$K.F!3Y"</f>
        <v>#VALUE!</v>
      </c>
      <c r="DB5" t="e">
        <f>'délai rétablissement ligne'!L65+"$K.F!3Z"</f>
        <v>#VALUE!</v>
      </c>
      <c r="DC5" t="e">
        <f>'délai rétablissement ligne'!A66+"$K.F!3["</f>
        <v>#VALUE!</v>
      </c>
      <c r="DD5" t="e">
        <f>'délai rétablissement ligne'!B66+"$K.F!3\"</f>
        <v>#VALUE!</v>
      </c>
      <c r="DE5" t="e">
        <f>'délai rétablissement ligne'!C66+"$K.F!3]"</f>
        <v>#VALUE!</v>
      </c>
      <c r="DF5" t="e">
        <f>'délai rétablissement ligne'!D66+"$K.F!3^"</f>
        <v>#VALUE!</v>
      </c>
      <c r="DG5" t="e">
        <f>'délai rétablissement ligne'!E66+"$K.F!3_"</f>
        <v>#VALUE!</v>
      </c>
      <c r="DH5" t="e">
        <f>'délai rétablissement ligne'!F66+"$K.F!3`"</f>
        <v>#VALUE!</v>
      </c>
      <c r="DI5" t="e">
        <f>'délai rétablissement ligne'!G66+"$K.F!3a"</f>
        <v>#VALUE!</v>
      </c>
      <c r="DJ5" t="e">
        <f>'délai rétablissement ligne'!H66+"$K.F!3b"</f>
        <v>#VALUE!</v>
      </c>
      <c r="DK5" t="e">
        <f>'délai rétablissement ligne'!I66+"$K.F!3c"</f>
        <v>#VALUE!</v>
      </c>
      <c r="DL5" t="e">
        <f>'délai rétablissement ligne'!J66+"$K.F!3d"</f>
        <v>#VALUE!</v>
      </c>
      <c r="DM5" t="e">
        <f>'délai rétablissement ligne'!K66+"$K.F!3e"</f>
        <v>#VALUE!</v>
      </c>
      <c r="DN5" t="e">
        <f>'délai rétablissement ligne'!L66+"$K.F!3f"</f>
        <v>#VALUE!</v>
      </c>
      <c r="DO5" t="e">
        <f>'délai rétablissement ligne'!A67+"$K.F!3g"</f>
        <v>#VALUE!</v>
      </c>
      <c r="DP5" t="e">
        <f>'délai rétablissement ligne'!B67+"$K.F!3h"</f>
        <v>#VALUE!</v>
      </c>
      <c r="DQ5" t="e">
        <f>'délai rétablissement ligne'!C67+"$K.F!3i"</f>
        <v>#VALUE!</v>
      </c>
      <c r="DR5" t="e">
        <f>'délai rétablissement ligne'!D67+"$K.F!3j"</f>
        <v>#VALUE!</v>
      </c>
      <c r="DS5" t="e">
        <f>'délai rétablissement ligne'!E67+"$K.F!3k"</f>
        <v>#VALUE!</v>
      </c>
      <c r="DT5" t="e">
        <f>'délai rétablissement ligne'!F67+"$K.F!3l"</f>
        <v>#VALUE!</v>
      </c>
      <c r="DU5" t="e">
        <f>'délai rétablissement ligne'!G67+"$K.F!3m"</f>
        <v>#VALUE!</v>
      </c>
      <c r="DV5" t="e">
        <f>'délai rétablissement ligne'!H67+"$K.F!3n"</f>
        <v>#VALUE!</v>
      </c>
      <c r="DW5" t="e">
        <f>'délai rétablissement ligne'!I67+"$K.F!3o"</f>
        <v>#VALUE!</v>
      </c>
      <c r="DX5" t="e">
        <f>'délai rétablissement ligne'!J67+"$K.F!3p"</f>
        <v>#VALUE!</v>
      </c>
      <c r="DY5" t="e">
        <f>'délai rétablissement ligne'!K67+"$K.F!3q"</f>
        <v>#VALUE!</v>
      </c>
      <c r="DZ5" t="e">
        <f>'délai rétablissement ligne'!L67+"$K.F!3r"</f>
        <v>#VALUE!</v>
      </c>
      <c r="EA5" t="e">
        <f>'délai rétablissement ligne'!A68+"$K.F!3s"</f>
        <v>#VALUE!</v>
      </c>
      <c r="EB5" t="e">
        <f>'délai rétablissement ligne'!B68+"$K.F!3t"</f>
        <v>#VALUE!</v>
      </c>
      <c r="EC5" t="e">
        <f>'délai rétablissement ligne'!C68+"$K.F!3u"</f>
        <v>#VALUE!</v>
      </c>
      <c r="ED5" t="e">
        <f>'délai rétablissement ligne'!D68+"$K.F!3v"</f>
        <v>#VALUE!</v>
      </c>
      <c r="EE5" t="e">
        <f>'délai rétablissement ligne'!E68+"$K.F!3w"</f>
        <v>#VALUE!</v>
      </c>
      <c r="EF5" t="e">
        <f>'délai rétablissement ligne'!F68+"$K.F!3x"</f>
        <v>#VALUE!</v>
      </c>
      <c r="EG5" t="e">
        <f>'délai rétablissement ligne'!G68+"$K.F!3y"</f>
        <v>#VALUE!</v>
      </c>
      <c r="EH5" t="e">
        <f>'délai rétablissement ligne'!H68+"$K.F!3z"</f>
        <v>#VALUE!</v>
      </c>
      <c r="EI5" t="e">
        <f>'délai rétablissement ligne'!I68+"$K.F!3{"</f>
        <v>#VALUE!</v>
      </c>
      <c r="EJ5" t="e">
        <f>'délai rétablissement ligne'!J68+"$K.F!3|"</f>
        <v>#VALUE!</v>
      </c>
      <c r="EK5" t="e">
        <f>'délai rétablissement ligne'!K68+"$K.F!3}"</f>
        <v>#VALUE!</v>
      </c>
      <c r="EL5" t="e">
        <f>'délai rétablissement ligne'!L68+"$K.F!3~"</f>
        <v>#VALUE!</v>
      </c>
      <c r="EM5" t="e">
        <f>'délai rétablissement ligne'!A69+"$K.F!4#"</f>
        <v>#VALUE!</v>
      </c>
      <c r="EN5" t="e">
        <f>'délai rétablissement ligne'!B69+"$K.F!4$"</f>
        <v>#VALUE!</v>
      </c>
      <c r="EO5" t="e">
        <f>'délai rétablissement ligne'!C69+"$K.F!4%"</f>
        <v>#VALUE!</v>
      </c>
      <c r="EP5" t="e">
        <f>'délai rétablissement ligne'!D69+"$K.F!4&amp;"</f>
        <v>#VALUE!</v>
      </c>
      <c r="EQ5" t="e">
        <f>'délai rétablissement ligne'!E69+"$K.F!4'"</f>
        <v>#VALUE!</v>
      </c>
      <c r="ER5" t="e">
        <f>'délai rétablissement ligne'!F69+"$K.F!4("</f>
        <v>#VALUE!</v>
      </c>
      <c r="ES5" t="e">
        <f>'délai rétablissement ligne'!G69+"$K.F!4)"</f>
        <v>#VALUE!</v>
      </c>
      <c r="ET5" t="e">
        <f>'délai rétablissement ligne'!H69+"$K.F!4."</f>
        <v>#VALUE!</v>
      </c>
      <c r="EU5" t="e">
        <f>'délai rétablissement ligne'!I69+"$K.F!4/"</f>
        <v>#VALUE!</v>
      </c>
      <c r="EV5" t="e">
        <f>'délai rétablissement ligne'!J69+"$K.F!40"</f>
        <v>#VALUE!</v>
      </c>
      <c r="EW5" t="e">
        <f>'délai rétablissement ligne'!K69+"$K.F!41"</f>
        <v>#VALUE!</v>
      </c>
      <c r="EX5" t="e">
        <f>'délai rétablissement ligne'!L69+"$K.F!42"</f>
        <v>#VALUE!</v>
      </c>
      <c r="EY5" t="e">
        <f>'délai rétablissement ligne'!A70+"$K.F!43"</f>
        <v>#VALUE!</v>
      </c>
      <c r="EZ5" t="e">
        <f>'délai rétablissement ligne'!B70+"$K.F!44"</f>
        <v>#VALUE!</v>
      </c>
      <c r="FA5" t="e">
        <f>'délai rétablissement ligne'!C70+"$K.F!45"</f>
        <v>#VALUE!</v>
      </c>
      <c r="FB5" t="e">
        <f>'délai rétablissement ligne'!D70+"$K.F!46"</f>
        <v>#VALUE!</v>
      </c>
      <c r="FC5" t="e">
        <f>'délai rétablissement ligne'!E70+"$K.F!47"</f>
        <v>#VALUE!</v>
      </c>
      <c r="FD5" t="e">
        <f>'délai rétablissement ligne'!F70+"$K.F!48"</f>
        <v>#VALUE!</v>
      </c>
      <c r="FE5" t="e">
        <f>'délai rétablissement ligne'!G70+"$K.F!49"</f>
        <v>#VALUE!</v>
      </c>
      <c r="FF5" t="e">
        <f>'délai rétablissement ligne'!H70+"$K.F!4:"</f>
        <v>#VALUE!</v>
      </c>
      <c r="FG5" t="e">
        <f>'délai rétablissement ligne'!I70+"$K.F!4;"</f>
        <v>#VALUE!</v>
      </c>
      <c r="FH5" t="e">
        <f>'délai rétablissement ligne'!J70+"$K.F!4&lt;"</f>
        <v>#VALUE!</v>
      </c>
      <c r="FI5" t="e">
        <f>'délai rétablissement ligne'!K70+"$K.F!4="</f>
        <v>#VALUE!</v>
      </c>
      <c r="FJ5" t="e">
        <f>'délai rétablissement ligne'!L70+"$K.F!4&gt;"</f>
        <v>#VALUE!</v>
      </c>
      <c r="FK5" t="e">
        <f>'délai rétablissement ligne'!A71+"$K.F!4?"</f>
        <v>#VALUE!</v>
      </c>
      <c r="FL5" t="e">
        <f>'délai rétablissement ligne'!B71+"$K.F!4@"</f>
        <v>#VALUE!</v>
      </c>
      <c r="FM5" t="e">
        <f>'délai rétablissement ligne'!C71+"$K.F!4A"</f>
        <v>#VALUE!</v>
      </c>
      <c r="FN5" t="e">
        <f>'délai rétablissement ligne'!D71+"$K.F!4B"</f>
        <v>#VALUE!</v>
      </c>
      <c r="FO5" t="e">
        <f>'délai rétablissement ligne'!E71+"$K.F!4C"</f>
        <v>#VALUE!</v>
      </c>
      <c r="FP5" t="e">
        <f>'délai rétablissement ligne'!F71+"$K.F!4D"</f>
        <v>#VALUE!</v>
      </c>
      <c r="FQ5" t="e">
        <f>'délai rétablissement ligne'!G71+"$K.F!4E"</f>
        <v>#VALUE!</v>
      </c>
      <c r="FR5" t="e">
        <f>'délai rétablissement ligne'!H71+"$K.F!4F"</f>
        <v>#VALUE!</v>
      </c>
      <c r="FS5" t="e">
        <f>'délai rétablissement ligne'!I71+"$K.F!4G"</f>
        <v>#VALUE!</v>
      </c>
      <c r="FT5" t="e">
        <f>'délai rétablissement ligne'!J71+"$K.F!4H"</f>
        <v>#VALUE!</v>
      </c>
      <c r="FU5" t="e">
        <f>'délai rétablissement ligne'!K71+"$K.F!4I"</f>
        <v>#VALUE!</v>
      </c>
      <c r="FV5" t="e">
        <f>'délai rétablissement ligne'!L71+"$K.F!4J"</f>
        <v>#VALUE!</v>
      </c>
      <c r="FW5" t="e">
        <f>'délai rétablissement ligne'!A72+"$K.F!4K"</f>
        <v>#VALUE!</v>
      </c>
      <c r="FX5" t="e">
        <f>'délai rétablissement ligne'!B72+"$K.F!4L"</f>
        <v>#VALUE!</v>
      </c>
      <c r="FY5" t="e">
        <f>'délai rétablissement ligne'!C72+"$K.F!4M"</f>
        <v>#VALUE!</v>
      </c>
      <c r="FZ5" t="e">
        <f>'délai rétablissement ligne'!D72+"$K.F!4N"</f>
        <v>#VALUE!</v>
      </c>
      <c r="GA5" t="e">
        <f>'délai rétablissement ligne'!E72+"$K.F!4O"</f>
        <v>#VALUE!</v>
      </c>
      <c r="GB5" t="e">
        <f>'délai rétablissement ligne'!F72+"$K.F!4P"</f>
        <v>#VALUE!</v>
      </c>
      <c r="GC5" t="e">
        <f>'délai rétablissement ligne'!G72+"$K.F!4Q"</f>
        <v>#VALUE!</v>
      </c>
      <c r="GD5" t="e">
        <f>'délai rétablissement ligne'!H72+"$K.F!4R"</f>
        <v>#VALUE!</v>
      </c>
      <c r="GE5" t="e">
        <f>'délai rétablissement ligne'!I72+"$K.F!4S"</f>
        <v>#VALUE!</v>
      </c>
      <c r="GF5" t="e">
        <f>'délai rétablissement ligne'!J72+"$K.F!4T"</f>
        <v>#VALUE!</v>
      </c>
      <c r="GG5" t="e">
        <f>'délai rétablissement ligne'!K72+"$K.F!4U"</f>
        <v>#VALUE!</v>
      </c>
      <c r="GH5" t="e">
        <f>'délai rétablissement ligne'!L72+"$K.F!4V"</f>
        <v>#VALUE!</v>
      </c>
      <c r="GI5" t="e">
        <f>'délai rétablissement ligne'!A73+"$K.F!4W"</f>
        <v>#VALUE!</v>
      </c>
      <c r="GJ5" t="e">
        <f>'délai rétablissement ligne'!B73+"$K.F!4X"</f>
        <v>#VALUE!</v>
      </c>
      <c r="GK5" t="e">
        <f>'délai rétablissement ligne'!C73+"$K.F!4Y"</f>
        <v>#VALUE!</v>
      </c>
      <c r="GL5" t="e">
        <f>'délai rétablissement ligne'!D73+"$K.F!4Z"</f>
        <v>#VALUE!</v>
      </c>
      <c r="GM5" t="e">
        <f>'délai rétablissement ligne'!E73+"$K.F!4["</f>
        <v>#VALUE!</v>
      </c>
      <c r="GN5" t="e">
        <f>'délai rétablissement ligne'!F73+"$K.F!4\"</f>
        <v>#VALUE!</v>
      </c>
      <c r="GO5" t="e">
        <f>'délai rétablissement ligne'!G73+"$K.F!4]"</f>
        <v>#VALUE!</v>
      </c>
      <c r="GP5" t="e">
        <f>'délai rétablissement ligne'!H73+"$K.F!4^"</f>
        <v>#VALUE!</v>
      </c>
      <c r="GQ5" t="e">
        <f>'délai rétablissement ligne'!I73+"$K.F!4_"</f>
        <v>#VALUE!</v>
      </c>
      <c r="GR5" t="e">
        <f>'délai rétablissement ligne'!J73+"$K.F!4`"</f>
        <v>#VALUE!</v>
      </c>
      <c r="GS5" t="e">
        <f>'délai rétablissement ligne'!K73+"$K.F!4a"</f>
        <v>#VALUE!</v>
      </c>
      <c r="GT5" t="e">
        <f>'délai rétablissement ligne'!L73+"$K.F!4b"</f>
        <v>#VALUE!</v>
      </c>
      <c r="GU5" t="e">
        <f>'délai rétablissement ligne'!A74+"$K.F!4c"</f>
        <v>#VALUE!</v>
      </c>
      <c r="GV5" t="e">
        <f>'délai rétablissement ligne'!B74+"$K.F!4d"</f>
        <v>#VALUE!</v>
      </c>
      <c r="GW5" t="e">
        <f>'délai rétablissement ligne'!C74+"$K.F!4e"</f>
        <v>#VALUE!</v>
      </c>
      <c r="GX5" t="e">
        <f>'délai rétablissement ligne'!D74+"$K.F!4f"</f>
        <v>#VALUE!</v>
      </c>
      <c r="GY5" t="e">
        <f>'délai rétablissement ligne'!E74+"$K.F!4g"</f>
        <v>#VALUE!</v>
      </c>
      <c r="GZ5" t="e">
        <f>'délai rétablissement ligne'!F74+"$K.F!4h"</f>
        <v>#VALUE!</v>
      </c>
      <c r="HA5" t="e">
        <f>'délai rétablissement ligne'!G74+"$K.F!4i"</f>
        <v>#VALUE!</v>
      </c>
      <c r="HB5" t="e">
        <f>'délai rétablissement ligne'!H74+"$K.F!4j"</f>
        <v>#VALUE!</v>
      </c>
      <c r="HC5" t="e">
        <f>'délai rétablissement ligne'!I74+"$K.F!4k"</f>
        <v>#VALUE!</v>
      </c>
      <c r="HD5" t="e">
        <f>'délai rétablissement ligne'!J74+"$K.F!4l"</f>
        <v>#VALUE!</v>
      </c>
      <c r="HE5" t="e">
        <f>'délai rétablissement ligne'!K74+"$K.F!4m"</f>
        <v>#VALUE!</v>
      </c>
      <c r="HF5" t="e">
        <f>'délai rétablissement ligne'!L74+"$K.F!4n"</f>
        <v>#VALUE!</v>
      </c>
      <c r="HG5" t="e">
        <f>'délai rétablissement ligne'!A75+"$K.F!4o"</f>
        <v>#VALUE!</v>
      </c>
      <c r="HH5" t="e">
        <f>'délai rétablissement ligne'!B75+"$K.F!4p"</f>
        <v>#VALUE!</v>
      </c>
      <c r="HI5" t="e">
        <f>'délai rétablissement ligne'!C75+"$K.F!4q"</f>
        <v>#VALUE!</v>
      </c>
      <c r="HJ5" t="e">
        <f>'délai rétablissement ligne'!D75+"$K.F!4r"</f>
        <v>#VALUE!</v>
      </c>
      <c r="HK5" t="e">
        <f>'délai rétablissement ligne'!E75+"$K.F!4s"</f>
        <v>#VALUE!</v>
      </c>
      <c r="HL5" t="e">
        <f>'délai rétablissement ligne'!F75+"$K.F!4t"</f>
        <v>#VALUE!</v>
      </c>
      <c r="HM5" t="e">
        <f>'délai rétablissement ligne'!G75+"$K.F!4u"</f>
        <v>#VALUE!</v>
      </c>
      <c r="HN5" t="e">
        <f>'délai rétablissement ligne'!H75+"$K.F!4v"</f>
        <v>#VALUE!</v>
      </c>
      <c r="HO5" t="e">
        <f>'délai rétablissement ligne'!I75+"$K.F!4w"</f>
        <v>#VALUE!</v>
      </c>
      <c r="HP5" t="e">
        <f>'délai rétablissement ligne'!J75+"$K.F!4x"</f>
        <v>#VALUE!</v>
      </c>
      <c r="HQ5" t="e">
        <f>'délai rétablissement ligne'!K75+"$K.F!4y"</f>
        <v>#VALUE!</v>
      </c>
      <c r="HR5" t="e">
        <f>'délai rétablissement ligne'!L75+"$K.F!4z"</f>
        <v>#VALUE!</v>
      </c>
      <c r="HS5" t="e">
        <f>'délai rétablissement ligne'!A76+"$K.F!4{"</f>
        <v>#VALUE!</v>
      </c>
      <c r="HT5" t="e">
        <f>'délai rétablissement ligne'!B76+"$K.F!4|"</f>
        <v>#VALUE!</v>
      </c>
      <c r="HU5" t="e">
        <f>'délai rétablissement ligne'!C76+"$K.F!4}"</f>
        <v>#VALUE!</v>
      </c>
      <c r="HV5" t="e">
        <f>'délai rétablissement ligne'!D76+"$K.F!4~"</f>
        <v>#VALUE!</v>
      </c>
      <c r="HW5" t="e">
        <f>'délai rétablissement ligne'!E76+"$K.F!5#"</f>
        <v>#VALUE!</v>
      </c>
      <c r="HX5" t="e">
        <f>'délai rétablissement ligne'!F76+"$K.F!5$"</f>
        <v>#VALUE!</v>
      </c>
      <c r="HY5" t="e">
        <f>'délai rétablissement ligne'!G76+"$K.F!5%"</f>
        <v>#VALUE!</v>
      </c>
      <c r="HZ5" t="e">
        <f>'délai rétablissement ligne'!H76+"$K.F!5&amp;"</f>
        <v>#VALUE!</v>
      </c>
      <c r="IA5" t="e">
        <f>'délai rétablissement ligne'!I76+"$K.F!5'"</f>
        <v>#VALUE!</v>
      </c>
      <c r="IB5" t="e">
        <f>'délai rétablissement ligne'!J76+"$K.F!5("</f>
        <v>#VALUE!</v>
      </c>
      <c r="IC5" t="e">
        <f>'délai rétablissement ligne'!K76+"$K.F!5)"</f>
        <v>#VALUE!</v>
      </c>
      <c r="ID5" t="e">
        <f>'délai rétablissement ligne'!L76+"$K.F!5."</f>
        <v>#VALUE!</v>
      </c>
      <c r="IE5" t="e">
        <f>'délai rétablissement ligne'!A77+"$K.F!5/"</f>
        <v>#VALUE!</v>
      </c>
      <c r="IF5" t="e">
        <f>'délai rétablissement ligne'!B77+"$K.F!50"</f>
        <v>#VALUE!</v>
      </c>
      <c r="IG5" t="e">
        <f>'délai rétablissement ligne'!C77+"$K.F!51"</f>
        <v>#VALUE!</v>
      </c>
      <c r="IH5" t="e">
        <f>'délai rétablissement ligne'!D77+"$K.F!52"</f>
        <v>#VALUE!</v>
      </c>
      <c r="II5" t="e">
        <f>'délai rétablissement ligne'!E77+"$K.F!53"</f>
        <v>#VALUE!</v>
      </c>
      <c r="IJ5" t="e">
        <f>'délai rétablissement ligne'!F77+"$K.F!54"</f>
        <v>#VALUE!</v>
      </c>
      <c r="IK5" t="e">
        <f>'délai rétablissement ligne'!G77+"$K.F!55"</f>
        <v>#VALUE!</v>
      </c>
      <c r="IL5" t="e">
        <f>'délai rétablissement ligne'!H77+"$K.F!56"</f>
        <v>#VALUE!</v>
      </c>
      <c r="IM5" t="e">
        <f>'délai rétablissement ligne'!I77+"$K.F!57"</f>
        <v>#VALUE!</v>
      </c>
      <c r="IN5" t="e">
        <f>'délai rétablissement ligne'!J77+"$K.F!58"</f>
        <v>#VALUE!</v>
      </c>
      <c r="IO5" t="e">
        <f>'délai rétablissement ligne'!K77+"$K.F!59"</f>
        <v>#VALUE!</v>
      </c>
      <c r="IP5" t="e">
        <f>'délai rétablissement ligne'!L77+"$K.F!5:"</f>
        <v>#VALUE!</v>
      </c>
      <c r="IQ5" t="e">
        <f>'délai rétablissement ligne'!A78+"$K.F!5;"</f>
        <v>#VALUE!</v>
      </c>
      <c r="IR5" t="e">
        <f>'délai rétablissement ligne'!B78+"$K.F!5&lt;"</f>
        <v>#VALUE!</v>
      </c>
      <c r="IS5" t="e">
        <f>'délai rétablissement ligne'!C78+"$K.F!5="</f>
        <v>#VALUE!</v>
      </c>
      <c r="IT5" t="e">
        <f>'délai rétablissement ligne'!D78+"$K.F!5&gt;"</f>
        <v>#VALUE!</v>
      </c>
      <c r="IU5" t="e">
        <f>'délai rétablissement ligne'!E78+"$K.F!5?"</f>
        <v>#VALUE!</v>
      </c>
      <c r="IV5" t="e">
        <f>'délai rétablissement ligne'!F78+"$K.F!5@"</f>
        <v>#VALUE!</v>
      </c>
    </row>
    <row r="6" spans="1:256" x14ac:dyDescent="0.25">
      <c r="A6" t="s">
        <v>27</v>
      </c>
      <c r="F6" t="e">
        <f>'délai rétablissement ligne'!G78+"$K.F!5A"</f>
        <v>#VALUE!</v>
      </c>
      <c r="G6" t="e">
        <f>'délai rétablissement ligne'!H78+"$K.F!5B"</f>
        <v>#VALUE!</v>
      </c>
      <c r="H6" t="e">
        <f>'délai rétablissement ligne'!I78+"$K.F!5C"</f>
        <v>#VALUE!</v>
      </c>
      <c r="I6" t="e">
        <f>'délai rétablissement ligne'!J78+"$K.F!5D"</f>
        <v>#VALUE!</v>
      </c>
      <c r="J6" t="e">
        <f>'délai rétablissement ligne'!K78+"$K.F!5E"</f>
        <v>#VALUE!</v>
      </c>
      <c r="K6" t="e">
        <f>'délai rétablissement ligne'!L78+"$K.F!5F"</f>
        <v>#VALUE!</v>
      </c>
      <c r="L6" t="e">
        <f>'délai rétablissement ligne'!A79+"$K.F!5G"</f>
        <v>#VALUE!</v>
      </c>
      <c r="M6" t="e">
        <f>'délai rétablissement ligne'!B79+"$K.F!5H"</f>
        <v>#VALUE!</v>
      </c>
      <c r="N6" t="e">
        <f>'délai rétablissement ligne'!C79+"$K.F!5I"</f>
        <v>#VALUE!</v>
      </c>
      <c r="O6" t="e">
        <f>'délai rétablissement ligne'!D79+"$K.F!5J"</f>
        <v>#VALUE!</v>
      </c>
      <c r="P6" t="e">
        <f>'délai rétablissement ligne'!E79+"$K.F!5K"</f>
        <v>#VALUE!</v>
      </c>
      <c r="Q6" t="e">
        <f>'délai rétablissement ligne'!F79+"$K.F!5L"</f>
        <v>#VALUE!</v>
      </c>
      <c r="R6" t="e">
        <f>'délai rétablissement ligne'!G79+"$K.F!5M"</f>
        <v>#VALUE!</v>
      </c>
      <c r="S6" t="e">
        <f>'délai rétablissement ligne'!H79+"$K.F!5N"</f>
        <v>#VALUE!</v>
      </c>
      <c r="T6" t="e">
        <f>'délai rétablissement ligne'!I79+"$K.F!5O"</f>
        <v>#VALUE!</v>
      </c>
      <c r="U6" t="e">
        <f>'délai rétablissement ligne'!J79+"$K.F!5P"</f>
        <v>#VALUE!</v>
      </c>
      <c r="V6" t="e">
        <f>'délai rétablissement ligne'!K79+"$K.F!5Q"</f>
        <v>#VALUE!</v>
      </c>
      <c r="W6" t="e">
        <f>'délai rétablissement ligne'!L79+"$K.F!5R"</f>
        <v>#VALUE!</v>
      </c>
      <c r="X6" t="e">
        <f>'délai rétablissement ligne'!A80+"$K.F!5S"</f>
        <v>#VALUE!</v>
      </c>
      <c r="Y6" t="e">
        <f>'délai rétablissement ligne'!B80+"$K.F!5T"</f>
        <v>#VALUE!</v>
      </c>
      <c r="Z6" t="e">
        <f>'délai rétablissement ligne'!C80+"$K.F!5U"</f>
        <v>#VALUE!</v>
      </c>
      <c r="AA6" t="e">
        <f>'délai rétablissement ligne'!D80+"$K.F!5V"</f>
        <v>#VALUE!</v>
      </c>
      <c r="AB6" t="e">
        <f>'délai rétablissement ligne'!E80+"$K.F!5W"</f>
        <v>#VALUE!</v>
      </c>
      <c r="AC6" t="e">
        <f>'délai rétablissement ligne'!F80+"$K.F!5X"</f>
        <v>#VALUE!</v>
      </c>
      <c r="AD6" t="e">
        <f>'délai rétablissement ligne'!G80+"$K.F!5Y"</f>
        <v>#VALUE!</v>
      </c>
      <c r="AE6" t="e">
        <f>'délai rétablissement ligne'!H80+"$K.F!5Z"</f>
        <v>#VALUE!</v>
      </c>
      <c r="AF6" t="e">
        <f>'délai rétablissement ligne'!I80+"$K.F!5["</f>
        <v>#VALUE!</v>
      </c>
      <c r="AG6" t="e">
        <f>'délai rétablissement ligne'!J80+"$K.F!5\"</f>
        <v>#VALUE!</v>
      </c>
      <c r="AH6" t="e">
        <f>'délai rétablissement ligne'!K80+"$K.F!5]"</f>
        <v>#VALUE!</v>
      </c>
      <c r="AI6" t="e">
        <f>'délai rétablissement ligne'!L80+"$K.F!5^"</f>
        <v>#VALUE!</v>
      </c>
      <c r="AJ6" t="e">
        <f>'délai rétablissement ligne'!A81+"$K.F!5_"</f>
        <v>#VALUE!</v>
      </c>
      <c r="AK6" t="e">
        <f>'délai rétablissement ligne'!B81+"$K.F!5`"</f>
        <v>#VALUE!</v>
      </c>
      <c r="AL6" t="e">
        <f>'délai rétablissement ligne'!C81+"$K.F!5a"</f>
        <v>#VALUE!</v>
      </c>
      <c r="AM6" t="e">
        <f>'délai rétablissement ligne'!D81+"$K.F!5b"</f>
        <v>#VALUE!</v>
      </c>
      <c r="AN6" t="e">
        <f>'délai rétablissement ligne'!E81+"$K.F!5c"</f>
        <v>#VALUE!</v>
      </c>
      <c r="AO6" t="e">
        <f>'délai rétablissement ligne'!F81+"$K.F!5d"</f>
        <v>#VALUE!</v>
      </c>
      <c r="AP6" t="e">
        <f>'délai rétablissement ligne'!G81+"$K.F!5e"</f>
        <v>#VALUE!</v>
      </c>
      <c r="AQ6" t="e">
        <f>'délai rétablissement ligne'!H81+"$K.F!5f"</f>
        <v>#VALUE!</v>
      </c>
      <c r="AR6" t="e">
        <f>'délai rétablissement ligne'!I81+"$K.F!5g"</f>
        <v>#VALUE!</v>
      </c>
      <c r="AS6" t="e">
        <f>'délai rétablissement ligne'!J81+"$K.F!5h"</f>
        <v>#VALUE!</v>
      </c>
      <c r="AT6" t="e">
        <f>'délai rétablissement ligne'!K81+"$K.F!5i"</f>
        <v>#VALUE!</v>
      </c>
      <c r="AU6" t="e">
        <f>'délai rétablissement ligne'!L81+"$K.F!5j"</f>
        <v>#VALUE!</v>
      </c>
      <c r="AV6" t="e">
        <f>'délai rétablissement ligne'!A82+"$K.F!5k"</f>
        <v>#VALUE!</v>
      </c>
      <c r="AW6" t="e">
        <f>'délai rétablissement ligne'!B82+"$K.F!5l"</f>
        <v>#VALUE!</v>
      </c>
      <c r="AX6" t="e">
        <f>'délai rétablissement ligne'!C82+"$K.F!5m"</f>
        <v>#VALUE!</v>
      </c>
      <c r="AY6" t="e">
        <f>'délai rétablissement ligne'!D82+"$K.F!5n"</f>
        <v>#VALUE!</v>
      </c>
      <c r="AZ6" t="e">
        <f>'délai rétablissement ligne'!E82+"$K.F!5o"</f>
        <v>#VALUE!</v>
      </c>
      <c r="BA6" t="e">
        <f>'délai rétablissement ligne'!F82+"$K.F!5p"</f>
        <v>#VALUE!</v>
      </c>
      <c r="BB6" t="e">
        <f>'délai rétablissement ligne'!G82+"$K.F!5q"</f>
        <v>#VALUE!</v>
      </c>
      <c r="BC6" t="e">
        <f>'délai rétablissement ligne'!H82+"$K.F!5r"</f>
        <v>#VALUE!</v>
      </c>
      <c r="BD6" t="e">
        <f>'délai rétablissement ligne'!I82+"$K.F!5s"</f>
        <v>#VALUE!</v>
      </c>
      <c r="BE6" t="e">
        <f>'délai rétablissement ligne'!J82+"$K.F!5t"</f>
        <v>#VALUE!</v>
      </c>
      <c r="BF6" t="e">
        <f>'délai rétablissement ligne'!K82+"$K.F!5u"</f>
        <v>#VALUE!</v>
      </c>
      <c r="BG6" t="e">
        <f>'délai rétablissement ligne'!L82+"$K.F!5v"</f>
        <v>#VALUE!</v>
      </c>
      <c r="BH6" t="e">
        <f>'délai rétablissement ligne'!A83+"$K.F!5w"</f>
        <v>#VALUE!</v>
      </c>
      <c r="BI6" t="e">
        <f>'délai rétablissement ligne'!B83+"$K.F!5x"</f>
        <v>#VALUE!</v>
      </c>
      <c r="BJ6" t="e">
        <f>'délai rétablissement ligne'!C83+"$K.F!5y"</f>
        <v>#VALUE!</v>
      </c>
      <c r="BK6" t="e">
        <f>'délai rétablissement ligne'!D83+"$K.F!5z"</f>
        <v>#VALUE!</v>
      </c>
      <c r="BL6" t="e">
        <f>'délai rétablissement ligne'!E83+"$K.F!5{"</f>
        <v>#VALUE!</v>
      </c>
      <c r="BM6" t="e">
        <f>'délai rétablissement ligne'!F83+"$K.F!5|"</f>
        <v>#VALUE!</v>
      </c>
      <c r="BN6" t="e">
        <f>'délai rétablissement ligne'!G83+"$K.F!5}"</f>
        <v>#VALUE!</v>
      </c>
      <c r="BO6" t="e">
        <f>'délai rétablissement ligne'!H83+"$K.F!5~"</f>
        <v>#VALUE!</v>
      </c>
      <c r="BP6" t="e">
        <f>'délai rétablissement ligne'!I83+"$K.F!6#"</f>
        <v>#VALUE!</v>
      </c>
      <c r="BQ6" t="e">
        <f>'délai rétablissement ligne'!J83+"$K.F!6$"</f>
        <v>#VALUE!</v>
      </c>
      <c r="BR6" t="e">
        <f>'délai rétablissement ligne'!K83+"$K.F!6%"</f>
        <v>#VALUE!</v>
      </c>
      <c r="BS6" t="e">
        <f>'délai rétablissement ligne'!L83+"$K.F!6&amp;"</f>
        <v>#VALUE!</v>
      </c>
      <c r="BT6" t="e">
        <f>'délai rétablissement ligne'!A84+"$K.F!6'"</f>
        <v>#VALUE!</v>
      </c>
      <c r="BU6" t="e">
        <f>'délai rétablissement ligne'!B84+"$K.F!6("</f>
        <v>#VALUE!</v>
      </c>
      <c r="BV6" t="e">
        <f>'délai rétablissement ligne'!C84+"$K.F!6)"</f>
        <v>#VALUE!</v>
      </c>
      <c r="BW6" t="e">
        <f>'délai rétablissement ligne'!D84+"$K.F!6."</f>
        <v>#VALUE!</v>
      </c>
      <c r="BX6" t="e">
        <f>'délai rétablissement ligne'!E84+"$K.F!6/"</f>
        <v>#VALUE!</v>
      </c>
      <c r="BY6" t="e">
        <f>'délai rétablissement ligne'!F84+"$K.F!60"</f>
        <v>#VALUE!</v>
      </c>
      <c r="BZ6" t="e">
        <f>'délai rétablissement ligne'!G84+"$K.F!61"</f>
        <v>#VALUE!</v>
      </c>
      <c r="CA6" t="e">
        <f>'délai rétablissement ligne'!H84+"$K.F!62"</f>
        <v>#VALUE!</v>
      </c>
      <c r="CB6" t="e">
        <f>'délai rétablissement ligne'!I84+"$K.F!63"</f>
        <v>#VALUE!</v>
      </c>
      <c r="CC6" t="e">
        <f>'délai rétablissement ligne'!J84+"$K.F!64"</f>
        <v>#VALUE!</v>
      </c>
      <c r="CD6" t="e">
        <f>'délai rétablissement ligne'!K84+"$K.F!65"</f>
        <v>#VALUE!</v>
      </c>
      <c r="CE6" t="e">
        <f>'délai rétablissement ligne'!L84+"$K.F!66"</f>
        <v>#VALUE!</v>
      </c>
      <c r="CF6" t="e">
        <f>'délai rétablissement ligne'!A85+"$K.F!67"</f>
        <v>#VALUE!</v>
      </c>
      <c r="CG6" t="e">
        <f>'délai rétablissement ligne'!B85+"$K.F!68"</f>
        <v>#VALUE!</v>
      </c>
      <c r="CH6" t="e">
        <f>'délai rétablissement ligne'!C85+"$K.F!69"</f>
        <v>#VALUE!</v>
      </c>
      <c r="CI6" t="e">
        <f>'délai rétablissement ligne'!D85+"$K.F!6:"</f>
        <v>#VALUE!</v>
      </c>
      <c r="CJ6" t="e">
        <f>'délai rétablissement ligne'!E85+"$K.F!6;"</f>
        <v>#VALUE!</v>
      </c>
      <c r="CK6" t="e">
        <f>'délai rétablissement ligne'!F85+"$K.F!6&lt;"</f>
        <v>#VALUE!</v>
      </c>
      <c r="CL6" t="e">
        <f>'délai rétablissement ligne'!G85+"$K.F!6="</f>
        <v>#VALUE!</v>
      </c>
      <c r="CM6" t="e">
        <f>'délai rétablissement ligne'!H85+"$K.F!6&gt;"</f>
        <v>#VALUE!</v>
      </c>
      <c r="CN6" t="e">
        <f>'délai rétablissement ligne'!I85+"$K.F!6?"</f>
        <v>#VALUE!</v>
      </c>
      <c r="CO6" t="e">
        <f>'délai rétablissement ligne'!J85+"$K.F!6@"</f>
        <v>#VALUE!</v>
      </c>
      <c r="CP6" t="e">
        <f>'délai rétablissement ligne'!K85+"$K.F!6A"</f>
        <v>#VALUE!</v>
      </c>
      <c r="CQ6" t="e">
        <f>'délai rétablissement ligne'!L85+"$K.F!6B"</f>
        <v>#VALUE!</v>
      </c>
      <c r="CR6" t="e">
        <f>'délai rétablissement ligne'!A86+"$K.F!6C"</f>
        <v>#VALUE!</v>
      </c>
      <c r="CS6" t="e">
        <f>'délai rétablissement ligne'!B86+"$K.F!6D"</f>
        <v>#VALUE!</v>
      </c>
      <c r="CT6" t="e">
        <f>'délai rétablissement ligne'!C86+"$K.F!6E"</f>
        <v>#VALUE!</v>
      </c>
      <c r="CU6" t="e">
        <f>'délai rétablissement ligne'!D86+"$K.F!6F"</f>
        <v>#VALUE!</v>
      </c>
      <c r="CV6" t="e">
        <f>'délai rétablissement ligne'!E86+"$K.F!6G"</f>
        <v>#VALUE!</v>
      </c>
      <c r="CW6" t="e">
        <f>'délai rétablissement ligne'!F86+"$K.F!6H"</f>
        <v>#VALUE!</v>
      </c>
      <c r="CX6" t="e">
        <f>'délai rétablissement ligne'!G86+"$K.F!6I"</f>
        <v>#VALUE!</v>
      </c>
      <c r="CY6" t="e">
        <f>'délai rétablissement ligne'!H86+"$K.F!6J"</f>
        <v>#VALUE!</v>
      </c>
      <c r="CZ6" t="e">
        <f>'délai rétablissement ligne'!I86+"$K.F!6K"</f>
        <v>#VALUE!</v>
      </c>
      <c r="DA6" t="e">
        <f>'délai rétablissement ligne'!J86+"$K.F!6L"</f>
        <v>#VALUE!</v>
      </c>
      <c r="DB6" t="e">
        <f>'délai rétablissement ligne'!K86+"$K.F!6M"</f>
        <v>#VALUE!</v>
      </c>
      <c r="DC6" t="e">
        <f>'délai rétablissement ligne'!L86+"$K.F!6N"</f>
        <v>#VALUE!</v>
      </c>
      <c r="DD6" t="e">
        <f>'délai rétablissement ligne'!A87+"$K.F!6O"</f>
        <v>#VALUE!</v>
      </c>
      <c r="DE6" t="e">
        <f>'délai rétablissement ligne'!B87+"$K.F!6P"</f>
        <v>#VALUE!</v>
      </c>
      <c r="DF6" t="e">
        <f>'délai rétablissement ligne'!C87+"$K.F!6Q"</f>
        <v>#VALUE!</v>
      </c>
      <c r="DG6" t="e">
        <f>'délai rétablissement ligne'!D87+"$K.F!6R"</f>
        <v>#VALUE!</v>
      </c>
      <c r="DH6" t="e">
        <f>'délai rétablissement ligne'!E87+"$K.F!6S"</f>
        <v>#VALUE!</v>
      </c>
      <c r="DI6" t="e">
        <f>'délai rétablissement ligne'!F87+"$K.F!6T"</f>
        <v>#VALUE!</v>
      </c>
      <c r="DJ6" t="e">
        <f>'délai rétablissement ligne'!G87+"$K.F!6U"</f>
        <v>#VALUE!</v>
      </c>
      <c r="DK6" t="e">
        <f>'délai rétablissement ligne'!H87+"$K.F!6V"</f>
        <v>#VALUE!</v>
      </c>
      <c r="DL6" t="e">
        <f>'délai rétablissement ligne'!I87+"$K.F!6W"</f>
        <v>#VALUE!</v>
      </c>
      <c r="DM6" t="e">
        <f>'délai rétablissement ligne'!J87+"$K.F!6X"</f>
        <v>#VALUE!</v>
      </c>
      <c r="DN6" t="e">
        <f>'délai rétablissement ligne'!K87+"$K.F!6Y"</f>
        <v>#VALUE!</v>
      </c>
      <c r="DO6" t="e">
        <f>'délai rétablissement ligne'!L87+"$K.F!6Z"</f>
        <v>#VALUE!</v>
      </c>
      <c r="DP6" t="e">
        <f>'délai rétablissement ligne'!A88+"$K.F!6["</f>
        <v>#VALUE!</v>
      </c>
      <c r="DQ6" t="e">
        <f>'délai rétablissement ligne'!B88+"$K.F!6\"</f>
        <v>#VALUE!</v>
      </c>
      <c r="DR6" t="e">
        <f>'délai rétablissement ligne'!C88+"$K.F!6]"</f>
        <v>#VALUE!</v>
      </c>
      <c r="DS6" t="e">
        <f>'délai rétablissement ligne'!D88+"$K.F!6^"</f>
        <v>#VALUE!</v>
      </c>
      <c r="DT6" t="e">
        <f>'délai rétablissement ligne'!E88+"$K.F!6_"</f>
        <v>#VALUE!</v>
      </c>
      <c r="DU6" t="e">
        <f>'délai rétablissement ligne'!F88+"$K.F!6`"</f>
        <v>#VALUE!</v>
      </c>
      <c r="DV6" t="e">
        <f>'délai rétablissement ligne'!G88+"$K.F!6a"</f>
        <v>#VALUE!</v>
      </c>
      <c r="DW6" t="e">
        <f>'délai rétablissement ligne'!H88+"$K.F!6b"</f>
        <v>#VALUE!</v>
      </c>
      <c r="DX6" t="e">
        <f>'délai rétablissement ligne'!I88+"$K.F!6c"</f>
        <v>#VALUE!</v>
      </c>
      <c r="DY6" t="e">
        <f>'délai rétablissement ligne'!J88+"$K.F!6d"</f>
        <v>#VALUE!</v>
      </c>
      <c r="DZ6" t="e">
        <f>'délai rétablissement ligne'!K88+"$K.F!6e"</f>
        <v>#VALUE!</v>
      </c>
      <c r="EA6" t="e">
        <f>'délai rétablissement ligne'!L88+"$K.F!6f"</f>
        <v>#VALUE!</v>
      </c>
      <c r="EB6" t="e">
        <f>'délai rétablissement ligne'!A89+"$K.F!6g"</f>
        <v>#VALUE!</v>
      </c>
      <c r="EC6" t="e">
        <f>'délai rétablissement ligne'!B89+"$K.F!6h"</f>
        <v>#VALUE!</v>
      </c>
      <c r="ED6" t="e">
        <f>'délai rétablissement ligne'!C89+"$K.F!6i"</f>
        <v>#VALUE!</v>
      </c>
      <c r="EE6" t="e">
        <f>'délai rétablissement ligne'!D89+"$K.F!6j"</f>
        <v>#VALUE!</v>
      </c>
      <c r="EF6" t="e">
        <f>'délai rétablissement ligne'!E89+"$K.F!6k"</f>
        <v>#VALUE!</v>
      </c>
      <c r="EG6" t="e">
        <f>'délai rétablissement ligne'!F89+"$K.F!6l"</f>
        <v>#VALUE!</v>
      </c>
      <c r="EH6" t="e">
        <f>'délai rétablissement ligne'!G89+"$K.F!6m"</f>
        <v>#VALUE!</v>
      </c>
      <c r="EI6" t="e">
        <f>'délai rétablissement ligne'!H89+"$K.F!6n"</f>
        <v>#VALUE!</v>
      </c>
      <c r="EJ6" t="e">
        <f>'délai rétablissement ligne'!I89+"$K.F!6o"</f>
        <v>#VALUE!</v>
      </c>
      <c r="EK6" t="e">
        <f>'délai rétablissement ligne'!J89+"$K.F!6p"</f>
        <v>#VALUE!</v>
      </c>
      <c r="EL6" t="e">
        <f>'délai rétablissement ligne'!K89+"$K.F!6q"</f>
        <v>#VALUE!</v>
      </c>
      <c r="EM6" t="e">
        <f>'délai rétablissement ligne'!L89+"$K.F!6r"</f>
        <v>#VALUE!</v>
      </c>
      <c r="EN6" t="e">
        <f>'délai rétablissement ligne'!A90+"$K.F!6s"</f>
        <v>#VALUE!</v>
      </c>
      <c r="EO6" t="e">
        <f>'délai rétablissement ligne'!B90+"$K.F!6t"</f>
        <v>#VALUE!</v>
      </c>
      <c r="EP6" t="e">
        <f>'délai rétablissement ligne'!C90+"$K.F!6u"</f>
        <v>#VALUE!</v>
      </c>
      <c r="EQ6" t="e">
        <f>'délai rétablissement ligne'!D90+"$K.F!6v"</f>
        <v>#VALUE!</v>
      </c>
      <c r="ER6" t="e">
        <f>'délai rétablissement ligne'!E90+"$K.F!6w"</f>
        <v>#VALUE!</v>
      </c>
      <c r="ES6" t="e">
        <f>'délai rétablissement ligne'!F90+"$K.F!6x"</f>
        <v>#VALUE!</v>
      </c>
      <c r="ET6" t="e">
        <f>'délai rétablissement ligne'!G90+"$K.F!6y"</f>
        <v>#VALUE!</v>
      </c>
      <c r="EU6" t="e">
        <f>'délai rétablissement ligne'!H90+"$K.F!6z"</f>
        <v>#VALUE!</v>
      </c>
      <c r="EV6" t="e">
        <f>'délai rétablissement ligne'!I90+"$K.F!6{"</f>
        <v>#VALUE!</v>
      </c>
      <c r="EW6" t="e">
        <f>'délai rétablissement ligne'!J90+"$K.F!6|"</f>
        <v>#VALUE!</v>
      </c>
      <c r="EX6" t="e">
        <f>'délai rétablissement ligne'!K90+"$K.F!6}"</f>
        <v>#VALUE!</v>
      </c>
      <c r="EY6" t="e">
        <f>'délai rétablissement ligne'!L90+"$K.F!6~"</f>
        <v>#VALUE!</v>
      </c>
      <c r="EZ6" t="e">
        <f>'délai rétablissement ligne'!A91+"$K.F!7#"</f>
        <v>#VALUE!</v>
      </c>
      <c r="FA6" t="e">
        <f>'délai rétablissement ligne'!B91+"$K.F!7$"</f>
        <v>#VALUE!</v>
      </c>
      <c r="FB6" t="e">
        <f>'délai rétablissement ligne'!C91+"$K.F!7%"</f>
        <v>#VALUE!</v>
      </c>
      <c r="FC6" t="e">
        <f>'délai rétablissement ligne'!D91+"$K.F!7&amp;"</f>
        <v>#VALUE!</v>
      </c>
      <c r="FD6" t="e">
        <f>'délai rétablissement ligne'!E91+"$K.F!7'"</f>
        <v>#VALUE!</v>
      </c>
      <c r="FE6" t="e">
        <f>'délai rétablissement ligne'!F91+"$K.F!7("</f>
        <v>#VALUE!</v>
      </c>
      <c r="FF6" t="e">
        <f>'délai rétablissement ligne'!G91+"$K.F!7)"</f>
        <v>#VALUE!</v>
      </c>
      <c r="FG6" t="e">
        <f>'délai rétablissement ligne'!H91+"$K.F!7."</f>
        <v>#VALUE!</v>
      </c>
      <c r="FH6" t="e">
        <f>'délai rétablissement ligne'!I91+"$K.F!7/"</f>
        <v>#VALUE!</v>
      </c>
      <c r="FI6" t="e">
        <f>'délai rétablissement ligne'!J91+"$K.F!70"</f>
        <v>#VALUE!</v>
      </c>
      <c r="FJ6" t="e">
        <f>'délai rétablissement ligne'!K91+"$K.F!71"</f>
        <v>#VALUE!</v>
      </c>
      <c r="FK6" t="e">
        <f>'délai rétablissement ligne'!L91+"$K.F!72"</f>
        <v>#VALUE!</v>
      </c>
      <c r="FL6" t="e">
        <f>'délai rétablissement ligne'!A92+"$K.F!73"</f>
        <v>#VALUE!</v>
      </c>
      <c r="FM6" t="e">
        <f>'délai rétablissement ligne'!B92+"$K.F!74"</f>
        <v>#VALUE!</v>
      </c>
      <c r="FN6" t="e">
        <f>'délai rétablissement ligne'!C92+"$K.F!75"</f>
        <v>#VALUE!</v>
      </c>
      <c r="FO6" t="e">
        <f>'délai rétablissement ligne'!D92+"$K.F!76"</f>
        <v>#VALUE!</v>
      </c>
      <c r="FP6" t="e">
        <f>'délai rétablissement ligne'!E92+"$K.F!77"</f>
        <v>#VALUE!</v>
      </c>
      <c r="FQ6" t="e">
        <f>'délai rétablissement ligne'!F92+"$K.F!78"</f>
        <v>#VALUE!</v>
      </c>
      <c r="FR6" t="e">
        <f>'délai rétablissement ligne'!G92+"$K.F!79"</f>
        <v>#VALUE!</v>
      </c>
      <c r="FS6" t="e">
        <f>'délai rétablissement ligne'!H92+"$K.F!7:"</f>
        <v>#VALUE!</v>
      </c>
      <c r="FT6" t="e">
        <f>'délai rétablissement ligne'!I92+"$K.F!7;"</f>
        <v>#VALUE!</v>
      </c>
      <c r="FU6" t="e">
        <f>'délai rétablissement ligne'!J92+"$K.F!7&lt;"</f>
        <v>#VALUE!</v>
      </c>
      <c r="FV6" t="e">
        <f>'délai rétablissement ligne'!K92+"$K.F!7="</f>
        <v>#VALUE!</v>
      </c>
      <c r="FW6" t="e">
        <f>'délai rétablissement ligne'!L92+"$K.F!7&gt;"</f>
        <v>#VALUE!</v>
      </c>
      <c r="FX6" t="e">
        <f>'délai rétablissement ligne'!A93+"$K.F!7?"</f>
        <v>#VALUE!</v>
      </c>
      <c r="FY6" t="e">
        <f>'délai rétablissement ligne'!B93+"$K.F!7@"</f>
        <v>#VALUE!</v>
      </c>
      <c r="FZ6" t="e">
        <f>'délai rétablissement ligne'!C93+"$K.F!7A"</f>
        <v>#VALUE!</v>
      </c>
      <c r="GA6" t="e">
        <f>'délai rétablissement ligne'!D93+"$K.F!7B"</f>
        <v>#VALUE!</v>
      </c>
      <c r="GB6" t="e">
        <f>'délai rétablissement ligne'!E93+"$K.F!7C"</f>
        <v>#VALUE!</v>
      </c>
      <c r="GC6" t="e">
        <f>'délai rétablissement ligne'!F93+"$K.F!7D"</f>
        <v>#VALUE!</v>
      </c>
      <c r="GD6" t="e">
        <f>'délai rétablissement ligne'!G93+"$K.F!7E"</f>
        <v>#VALUE!</v>
      </c>
      <c r="GE6" t="e">
        <f>'délai rétablissement ligne'!H93+"$K.F!7F"</f>
        <v>#VALUE!</v>
      </c>
      <c r="GF6" t="e">
        <f>'délai rétablissement ligne'!I93+"$K.F!7G"</f>
        <v>#VALUE!</v>
      </c>
      <c r="GG6" t="e">
        <f>'délai rétablissement ligne'!J93+"$K.F!7H"</f>
        <v>#VALUE!</v>
      </c>
      <c r="GH6" t="e">
        <f>'délai rétablissement ligne'!K93+"$K.F!7I"</f>
        <v>#VALUE!</v>
      </c>
      <c r="GI6" t="e">
        <f>'délai rétablissement ligne'!L93+"$K.F!7J"</f>
        <v>#VALUE!</v>
      </c>
      <c r="GJ6" t="e">
        <f>'délai rétablissement ligne'!A94+"$K.F!7K"</f>
        <v>#VALUE!</v>
      </c>
      <c r="GK6" t="e">
        <f>'délai rétablissement ligne'!B94+"$K.F!7L"</f>
        <v>#VALUE!</v>
      </c>
      <c r="GL6" t="e">
        <f>'délai rétablissement ligne'!C94+"$K.F!7M"</f>
        <v>#VALUE!</v>
      </c>
      <c r="GM6" t="e">
        <f>'délai rétablissement ligne'!D94+"$K.F!7N"</f>
        <v>#VALUE!</v>
      </c>
      <c r="GN6" t="e">
        <f>'délai rétablissement ligne'!E94+"$K.F!7O"</f>
        <v>#VALUE!</v>
      </c>
      <c r="GO6" t="e">
        <f>'délai rétablissement ligne'!F94+"$K.F!7P"</f>
        <v>#VALUE!</v>
      </c>
      <c r="GP6" t="e">
        <f>'délai rétablissement ligne'!G94+"$K.F!7Q"</f>
        <v>#VALUE!</v>
      </c>
      <c r="GQ6" t="e">
        <f>'délai rétablissement ligne'!H94+"$K.F!7R"</f>
        <v>#VALUE!</v>
      </c>
      <c r="GR6" t="e">
        <f>'délai rétablissement ligne'!I94+"$K.F!7S"</f>
        <v>#VALUE!</v>
      </c>
      <c r="GS6" t="e">
        <f>'délai rétablissement ligne'!J94+"$K.F!7T"</f>
        <v>#VALUE!</v>
      </c>
      <c r="GT6" t="e">
        <f>'délai rétablissement ligne'!K94+"$K.F!7U"</f>
        <v>#VALUE!</v>
      </c>
      <c r="GU6" t="e">
        <f>'délai rétablissement ligne'!L94+"$K.F!7V"</f>
        <v>#VALUE!</v>
      </c>
      <c r="GV6" t="e">
        <f>'délai rétablissement ligne'!A95+"$K.F!7W"</f>
        <v>#VALUE!</v>
      </c>
      <c r="GW6" t="e">
        <f>'délai rétablissement ligne'!B95+"$K.F!7X"</f>
        <v>#VALUE!</v>
      </c>
      <c r="GX6" t="e">
        <f>'délai rétablissement ligne'!C95+"$K.F!7Y"</f>
        <v>#VALUE!</v>
      </c>
      <c r="GY6" t="e">
        <f>'délai rétablissement ligne'!D95+"$K.F!7Z"</f>
        <v>#VALUE!</v>
      </c>
      <c r="GZ6" t="e">
        <f>'délai rétablissement ligne'!E95+"$K.F!7["</f>
        <v>#VALUE!</v>
      </c>
      <c r="HA6" t="e">
        <f>'délai rétablissement ligne'!F95+"$K.F!7\"</f>
        <v>#VALUE!</v>
      </c>
      <c r="HB6" t="e">
        <f>'délai rétablissement ligne'!G95+"$K.F!7]"</f>
        <v>#VALUE!</v>
      </c>
      <c r="HC6" t="e">
        <f>'délai rétablissement ligne'!H95+"$K.F!7^"</f>
        <v>#VALUE!</v>
      </c>
      <c r="HD6" t="e">
        <f>'délai rétablissement ligne'!I95+"$K.F!7_"</f>
        <v>#VALUE!</v>
      </c>
      <c r="HE6" t="e">
        <f>'délai rétablissement ligne'!J95+"$K.F!7`"</f>
        <v>#VALUE!</v>
      </c>
      <c r="HF6" t="e">
        <f>'délai rétablissement ligne'!K95+"$K.F!7a"</f>
        <v>#VALUE!</v>
      </c>
      <c r="HG6" t="e">
        <f>'délai rétablissement ligne'!L95+"$K.F!7b"</f>
        <v>#VALUE!</v>
      </c>
      <c r="HH6" t="e">
        <f>'délai rétablissement ligne'!A96+"$K.F!7c"</f>
        <v>#VALUE!</v>
      </c>
      <c r="HI6" t="e">
        <f>'délai rétablissement ligne'!B96+"$K.F!7d"</f>
        <v>#VALUE!</v>
      </c>
      <c r="HJ6" t="e">
        <f>'délai rétablissement ligne'!C96+"$K.F!7e"</f>
        <v>#VALUE!</v>
      </c>
      <c r="HK6" t="e">
        <f>'délai rétablissement ligne'!D96+"$K.F!7f"</f>
        <v>#VALUE!</v>
      </c>
      <c r="HL6" t="e">
        <f>'délai rétablissement ligne'!E96+"$K.F!7g"</f>
        <v>#VALUE!</v>
      </c>
      <c r="HM6" t="e">
        <f>'délai rétablissement ligne'!F96+"$K.F!7h"</f>
        <v>#VALUE!</v>
      </c>
      <c r="HN6" t="e">
        <f>'délai rétablissement ligne'!G96+"$K.F!7i"</f>
        <v>#VALUE!</v>
      </c>
      <c r="HO6" t="e">
        <f>'délai rétablissement ligne'!H96+"$K.F!7j"</f>
        <v>#VALUE!</v>
      </c>
      <c r="HP6" t="e">
        <f>'délai rétablissement ligne'!I96+"$K.F!7k"</f>
        <v>#VALUE!</v>
      </c>
      <c r="HQ6" t="e">
        <f>'délai rétablissement ligne'!J96+"$K.F!7l"</f>
        <v>#VALUE!</v>
      </c>
      <c r="HR6" t="e">
        <f>'délai rétablissement ligne'!K96+"$K.F!7m"</f>
        <v>#VALUE!</v>
      </c>
      <c r="HS6" t="e">
        <f>'délai rétablissement ligne'!L96+"$K.F!7n"</f>
        <v>#VALUE!</v>
      </c>
      <c r="HT6" t="e">
        <f>'délai rétablissement ligne'!A97+"$K.F!7o"</f>
        <v>#VALUE!</v>
      </c>
      <c r="HU6" t="e">
        <f>'délai rétablissement ligne'!B97+"$K.F!7p"</f>
        <v>#VALUE!</v>
      </c>
      <c r="HV6" t="e">
        <f>'délai rétablissement ligne'!C97+"$K.F!7q"</f>
        <v>#VALUE!</v>
      </c>
      <c r="HW6" t="e">
        <f>'délai rétablissement ligne'!D97+"$K.F!7r"</f>
        <v>#VALUE!</v>
      </c>
      <c r="HX6" t="e">
        <f>'délai rétablissement ligne'!E97+"$K.F!7s"</f>
        <v>#VALUE!</v>
      </c>
      <c r="HY6" t="e">
        <f>'délai rétablissement ligne'!F97+"$K.F!7t"</f>
        <v>#VALUE!</v>
      </c>
      <c r="HZ6" t="e">
        <f>'délai rétablissement ligne'!G97+"$K.F!7u"</f>
        <v>#VALUE!</v>
      </c>
      <c r="IA6" t="e">
        <f>'délai rétablissement ligne'!H97+"$K.F!7v"</f>
        <v>#VALUE!</v>
      </c>
      <c r="IB6" t="e">
        <f>'délai rétablissement ligne'!I97+"$K.F!7w"</f>
        <v>#VALUE!</v>
      </c>
      <c r="IC6" t="e">
        <f>'délai rétablissement ligne'!J97+"$K.F!7x"</f>
        <v>#VALUE!</v>
      </c>
      <c r="ID6" t="e">
        <f>'délai rétablissement ligne'!K97+"$K.F!7y"</f>
        <v>#VALUE!</v>
      </c>
      <c r="IE6" t="e">
        <f>'délai rétablissement ligne'!L97+"$K.F!7z"</f>
        <v>#VALUE!</v>
      </c>
      <c r="IF6" t="e">
        <f>'délai rétablissement ligne'!A98+"$K.F!7{"</f>
        <v>#VALUE!</v>
      </c>
      <c r="IG6" t="e">
        <f>'délai rétablissement ligne'!B98+"$K.F!7|"</f>
        <v>#VALUE!</v>
      </c>
      <c r="IH6" t="e">
        <f>'délai rétablissement ligne'!C98+"$K.F!7}"</f>
        <v>#VALUE!</v>
      </c>
      <c r="II6" t="e">
        <f>'délai rétablissement ligne'!D98+"$K.F!7~"</f>
        <v>#VALUE!</v>
      </c>
      <c r="IJ6" t="e">
        <f>'délai rétablissement ligne'!E98+"$K.F!8#"</f>
        <v>#VALUE!</v>
      </c>
      <c r="IK6" t="e">
        <f>'délai rétablissement ligne'!F98+"$K.F!8$"</f>
        <v>#VALUE!</v>
      </c>
      <c r="IL6" t="e">
        <f>'délai rétablissement ligne'!G98+"$K.F!8%"</f>
        <v>#VALUE!</v>
      </c>
      <c r="IM6" t="e">
        <f>'délai rétablissement ligne'!H98+"$K.F!8&amp;"</f>
        <v>#VALUE!</v>
      </c>
      <c r="IN6" t="e">
        <f>'délai rétablissement ligne'!I98+"$K.F!8'"</f>
        <v>#VALUE!</v>
      </c>
      <c r="IO6" t="e">
        <f>'délai rétablissement ligne'!J98+"$K.F!8("</f>
        <v>#VALUE!</v>
      </c>
      <c r="IP6" t="e">
        <f>'délai rétablissement ligne'!K98+"$K.F!8)"</f>
        <v>#VALUE!</v>
      </c>
      <c r="IQ6" t="e">
        <f>'délai rétablissement ligne'!L98+"$K.F!8."</f>
        <v>#VALUE!</v>
      </c>
      <c r="IR6" t="e">
        <f>'délai rétablissement ligne'!A99+"$K.F!8/"</f>
        <v>#VALUE!</v>
      </c>
      <c r="IS6" t="e">
        <f>'délai rétablissement ligne'!B99+"$K.F!80"</f>
        <v>#VALUE!</v>
      </c>
      <c r="IT6" t="e">
        <f>'délai rétablissement ligne'!C99+"$K.F!81"</f>
        <v>#VALUE!</v>
      </c>
      <c r="IU6" t="e">
        <f>'délai rétablissement ligne'!D99+"$K.F!82"</f>
        <v>#VALUE!</v>
      </c>
      <c r="IV6" t="e">
        <f>'délai rétablissement ligne'!E99+"$K.F!83"</f>
        <v>#VALUE!</v>
      </c>
    </row>
    <row r="7" spans="1:256" x14ac:dyDescent="0.25">
      <c r="A7" t="s">
        <v>28</v>
      </c>
      <c r="F7" t="e">
        <f>'délai rétablissement ligne'!F99+"$K.F!84"</f>
        <v>#VALUE!</v>
      </c>
      <c r="G7" t="e">
        <f>'délai rétablissement ligne'!G99+"$K.F!85"</f>
        <v>#VALUE!</v>
      </c>
      <c r="H7" t="e">
        <f>'délai rétablissement ligne'!H99+"$K.F!86"</f>
        <v>#VALUE!</v>
      </c>
      <c r="I7" t="e">
        <f>'délai rétablissement ligne'!I99+"$K.F!87"</f>
        <v>#VALUE!</v>
      </c>
      <c r="J7" t="e">
        <f>'délai rétablissement ligne'!J99+"$K.F!88"</f>
        <v>#VALUE!</v>
      </c>
      <c r="K7" t="e">
        <f>'délai rétablissement ligne'!K99+"$K.F!89"</f>
        <v>#VALUE!</v>
      </c>
      <c r="L7" t="e">
        <f>'délai rétablissement ligne'!L99+"$K.F!8:"</f>
        <v>#VALUE!</v>
      </c>
      <c r="M7" t="e">
        <f>'délai rétablissement ligne'!A100+"$K.F!8;"</f>
        <v>#VALUE!</v>
      </c>
      <c r="N7" t="e">
        <f>'délai rétablissement ligne'!B100+"$K.F!8&lt;"</f>
        <v>#VALUE!</v>
      </c>
      <c r="O7" t="e">
        <f>'délai rétablissement ligne'!C100+"$K.F!8="</f>
        <v>#VALUE!</v>
      </c>
      <c r="P7" t="e">
        <f>'délai rétablissement ligne'!D100+"$K.F!8&gt;"</f>
        <v>#VALUE!</v>
      </c>
      <c r="Q7" t="e">
        <f>'délai rétablissement ligne'!E100+"$K.F!8?"</f>
        <v>#VALUE!</v>
      </c>
      <c r="R7" t="e">
        <f>'délai rétablissement ligne'!F100+"$K.F!8@"</f>
        <v>#VALUE!</v>
      </c>
      <c r="S7" t="e">
        <f>'délai rétablissement ligne'!G100+"$K.F!8A"</f>
        <v>#VALUE!</v>
      </c>
      <c r="T7" t="e">
        <f>'délai rétablissement ligne'!H100+"$K.F!8B"</f>
        <v>#VALUE!</v>
      </c>
      <c r="U7" t="e">
        <f>'délai rétablissement ligne'!I100+"$K.F!8C"</f>
        <v>#VALUE!</v>
      </c>
      <c r="V7" t="e">
        <f>'délai rétablissement ligne'!J100+"$K.F!8D"</f>
        <v>#VALUE!</v>
      </c>
      <c r="W7" t="e">
        <f>'délai rétablissement ligne'!K100+"$K.F!8E"</f>
        <v>#VALUE!</v>
      </c>
      <c r="X7" t="e">
        <f>'délai rétablissement ligne'!L100+"$K.F!8F"</f>
        <v>#VALUE!</v>
      </c>
      <c r="Y7" t="e">
        <f>'délai rétablissement ligne'!A101+"$K.F!8G"</f>
        <v>#VALUE!</v>
      </c>
      <c r="Z7" t="e">
        <f>'délai rétablissement ligne'!B101+"$K.F!8H"</f>
        <v>#VALUE!</v>
      </c>
      <c r="AA7" t="e">
        <f>'délai rétablissement ligne'!C101+"$K.F!8I"</f>
        <v>#VALUE!</v>
      </c>
      <c r="AB7" t="e">
        <f>'délai rétablissement ligne'!D101+"$K.F!8J"</f>
        <v>#VALUE!</v>
      </c>
      <c r="AC7" t="e">
        <f>'délai rétablissement ligne'!E101+"$K.F!8K"</f>
        <v>#VALUE!</v>
      </c>
      <c r="AD7" t="e">
        <f>'délai rétablissement ligne'!F101+"$K.F!8L"</f>
        <v>#VALUE!</v>
      </c>
      <c r="AE7" t="e">
        <f>'délai rétablissement ligne'!G101+"$K.F!8M"</f>
        <v>#VALUE!</v>
      </c>
      <c r="AF7" t="e">
        <f>'délai rétablissement ligne'!H101+"$K.F!8N"</f>
        <v>#VALUE!</v>
      </c>
      <c r="AG7" t="e">
        <f>'délai rétablissement ligne'!I101+"$K.F!8O"</f>
        <v>#VALUE!</v>
      </c>
      <c r="AH7" t="e">
        <f>'délai rétablissement ligne'!J101+"$K.F!8P"</f>
        <v>#VALUE!</v>
      </c>
      <c r="AI7" t="e">
        <f>'délai rétablissement ligne'!K101+"$K.F!8Q"</f>
        <v>#VALUE!</v>
      </c>
      <c r="AJ7" t="e">
        <f>'délai rétablissement ligne'!L101+"$K.F!8R"</f>
        <v>#VALUE!</v>
      </c>
      <c r="AK7" t="e">
        <f>'délai rétablissement ligne'!A102+"$K.F!8S"</f>
        <v>#VALUE!</v>
      </c>
      <c r="AL7" t="e">
        <f>'délai rétablissement ligne'!B102+"$K.F!8T"</f>
        <v>#VALUE!</v>
      </c>
      <c r="AM7" t="e">
        <f>'délai rétablissement ligne'!C102+"$K.F!8U"</f>
        <v>#VALUE!</v>
      </c>
      <c r="AN7" t="e">
        <f>'délai rétablissement ligne'!D102+"$K.F!8V"</f>
        <v>#VALUE!</v>
      </c>
      <c r="AO7" t="e">
        <f>'délai rétablissement ligne'!E102+"$K.F!8W"</f>
        <v>#VALUE!</v>
      </c>
      <c r="AP7" t="e">
        <f>'délai rétablissement ligne'!F102+"$K.F!8X"</f>
        <v>#VALUE!</v>
      </c>
      <c r="AQ7" t="e">
        <f>'délai rétablissement ligne'!G102+"$K.F!8Y"</f>
        <v>#VALUE!</v>
      </c>
      <c r="AR7" t="e">
        <f>'délai rétablissement ligne'!H102+"$K.F!8Z"</f>
        <v>#VALUE!</v>
      </c>
      <c r="AS7" t="e">
        <f>'délai rétablissement ligne'!I102+"$K.F!8["</f>
        <v>#VALUE!</v>
      </c>
      <c r="AT7" t="e">
        <f>'délai rétablissement ligne'!J102+"$K.F!8\"</f>
        <v>#VALUE!</v>
      </c>
      <c r="AU7" t="e">
        <f>'délai rétablissement ligne'!K102+"$K.F!8]"</f>
        <v>#VALUE!</v>
      </c>
      <c r="AV7" t="e">
        <f>'délai rétablissement ligne'!L102+"$K.F!8^"</f>
        <v>#VALUE!</v>
      </c>
      <c r="AW7" t="e">
        <f>'délai rétablissement ligne'!A103+"$K.F!8_"</f>
        <v>#VALUE!</v>
      </c>
      <c r="AX7" t="e">
        <f>'délai rétablissement ligne'!B103+"$K.F!8`"</f>
        <v>#VALUE!</v>
      </c>
      <c r="AY7" t="e">
        <f>'délai rétablissement ligne'!C103+"$K.F!8a"</f>
        <v>#VALUE!</v>
      </c>
      <c r="AZ7" t="e">
        <f>'délai rétablissement ligne'!D103+"$K.F!8b"</f>
        <v>#VALUE!</v>
      </c>
      <c r="BA7" t="e">
        <f>'délai rétablissement ligne'!E103+"$K.F!8c"</f>
        <v>#VALUE!</v>
      </c>
      <c r="BB7" t="e">
        <f>'délai rétablissement ligne'!F103+"$K.F!8d"</f>
        <v>#VALUE!</v>
      </c>
      <c r="BC7" t="e">
        <f>'délai rétablissement ligne'!G103+"$K.F!8e"</f>
        <v>#VALUE!</v>
      </c>
      <c r="BD7" t="e">
        <f>'délai rétablissement ligne'!H103+"$K.F!8f"</f>
        <v>#VALUE!</v>
      </c>
      <c r="BE7" t="e">
        <f>'délai rétablissement ligne'!I103+"$K.F!8g"</f>
        <v>#VALUE!</v>
      </c>
      <c r="BF7" t="e">
        <f>'délai rétablissement ligne'!J103+"$K.F!8h"</f>
        <v>#VALUE!</v>
      </c>
      <c r="BG7" t="e">
        <f>'délai rétablissement ligne'!K103+"$K.F!8i"</f>
        <v>#VALUE!</v>
      </c>
      <c r="BH7" t="e">
        <f>'délai rétablissement ligne'!L103+"$K.F!8j"</f>
        <v>#VALUE!</v>
      </c>
      <c r="BI7" t="e">
        <f>'délai rétablissement ligne'!A104+"$K.F!8k"</f>
        <v>#VALUE!</v>
      </c>
      <c r="BJ7" t="e">
        <f>'délai rétablissement ligne'!B104+"$K.F!8l"</f>
        <v>#VALUE!</v>
      </c>
      <c r="BK7" t="e">
        <f>'délai rétablissement ligne'!C104+"$K.F!8m"</f>
        <v>#VALUE!</v>
      </c>
      <c r="BL7" t="e">
        <f>'délai rétablissement ligne'!D104+"$K.F!8n"</f>
        <v>#VALUE!</v>
      </c>
      <c r="BM7" t="e">
        <f>'délai rétablissement ligne'!E104+"$K.F!8o"</f>
        <v>#VALUE!</v>
      </c>
      <c r="BN7" t="e">
        <f>'délai rétablissement ligne'!F104+"$K.F!8p"</f>
        <v>#VALUE!</v>
      </c>
      <c r="BO7" t="e">
        <f>'délai rétablissement ligne'!G104+"$K.F!8q"</f>
        <v>#VALUE!</v>
      </c>
      <c r="BP7" t="e">
        <f>'délai rétablissement ligne'!H104+"$K.F!8r"</f>
        <v>#VALUE!</v>
      </c>
      <c r="BQ7" t="e">
        <f>'délai rétablissement ligne'!I104+"$K.F!8s"</f>
        <v>#VALUE!</v>
      </c>
      <c r="BR7" t="e">
        <f>'délai rétablissement ligne'!J104+"$K.F!8t"</f>
        <v>#VALUE!</v>
      </c>
      <c r="BS7" t="e">
        <f>'délai rétablissement ligne'!K104+"$K.F!8u"</f>
        <v>#VALUE!</v>
      </c>
      <c r="BT7" t="e">
        <f>'délai rétablissement ligne'!L104+"$K.F!8v"</f>
        <v>#VALUE!</v>
      </c>
      <c r="BU7" t="e">
        <f>'délai rétablissement ligne'!A105+"$K.F!8w"</f>
        <v>#VALUE!</v>
      </c>
      <c r="BV7" t="e">
        <f>'délai rétablissement ligne'!B105+"$K.F!8x"</f>
        <v>#VALUE!</v>
      </c>
      <c r="BW7" t="e">
        <f>'délai rétablissement ligne'!C105+"$K.F!8y"</f>
        <v>#VALUE!</v>
      </c>
      <c r="BX7" t="e">
        <f>'délai rétablissement ligne'!D105+"$K.F!8z"</f>
        <v>#VALUE!</v>
      </c>
      <c r="BY7" t="e">
        <f>'délai rétablissement ligne'!E105+"$K.F!8{"</f>
        <v>#VALUE!</v>
      </c>
      <c r="BZ7" t="e">
        <f>'délai rétablissement ligne'!F105+"$K.F!8|"</f>
        <v>#VALUE!</v>
      </c>
      <c r="CA7" t="e">
        <f>'délai rétablissement ligne'!G105+"$K.F!8}"</f>
        <v>#VALUE!</v>
      </c>
      <c r="CB7" t="e">
        <f>'délai rétablissement ligne'!H105+"$K.F!8~"</f>
        <v>#VALUE!</v>
      </c>
      <c r="CC7" t="e">
        <f>'délai rétablissement ligne'!I105+"$K.F!9#"</f>
        <v>#VALUE!</v>
      </c>
      <c r="CD7" t="e">
        <f>'délai rétablissement ligne'!J105+"$K.F!9$"</f>
        <v>#VALUE!</v>
      </c>
      <c r="CE7" t="e">
        <f>'délai rétablissement ligne'!K105+"$K.F!9%"</f>
        <v>#VALUE!</v>
      </c>
      <c r="CF7" t="e">
        <f>'délai rétablissement ligne'!L105+"$K.F!9&amp;"</f>
        <v>#VALUE!</v>
      </c>
      <c r="CG7" t="e">
        <f>'délai rétablissement ligne'!A106+"$K.F!9'"</f>
        <v>#VALUE!</v>
      </c>
      <c r="CH7" t="e">
        <f>'délai rétablissement ligne'!B106+"$K.F!9("</f>
        <v>#VALUE!</v>
      </c>
      <c r="CI7" t="e">
        <f>'délai rétablissement ligne'!C106+"$K.F!9)"</f>
        <v>#VALUE!</v>
      </c>
      <c r="CJ7" t="e">
        <f>'délai rétablissement ligne'!D106+"$K.F!9."</f>
        <v>#VALUE!</v>
      </c>
      <c r="CK7" t="e">
        <f>'délai rétablissement ligne'!E106+"$K.F!9/"</f>
        <v>#VALUE!</v>
      </c>
      <c r="CL7" t="e">
        <f>'délai rétablissement ligne'!F106+"$K.F!90"</f>
        <v>#VALUE!</v>
      </c>
      <c r="CM7" t="e">
        <f>'délai rétablissement ligne'!G106+"$K.F!91"</f>
        <v>#VALUE!</v>
      </c>
      <c r="CN7" t="e">
        <f>'délai rétablissement ligne'!H106+"$K.F!92"</f>
        <v>#VALUE!</v>
      </c>
      <c r="CO7" t="e">
        <f>'délai rétablissement ligne'!I106+"$K.F!93"</f>
        <v>#VALUE!</v>
      </c>
      <c r="CP7" t="e">
        <f>'délai rétablissement ligne'!J106+"$K.F!94"</f>
        <v>#VALUE!</v>
      </c>
      <c r="CQ7" t="e">
        <f>'délai rétablissement ligne'!K106+"$K.F!95"</f>
        <v>#VALUE!</v>
      </c>
      <c r="CR7" t="e">
        <f>'délai rétablissement ligne'!L106+"$K.F!96"</f>
        <v>#VALUE!</v>
      </c>
      <c r="CS7" t="e">
        <f>'délai rétablissement ligne'!A107+"$K.F!97"</f>
        <v>#VALUE!</v>
      </c>
      <c r="CT7" t="e">
        <f>'délai rétablissement ligne'!B107+"$K.F!98"</f>
        <v>#VALUE!</v>
      </c>
      <c r="CU7" t="e">
        <f>'délai rétablissement ligne'!C107+"$K.F!99"</f>
        <v>#VALUE!</v>
      </c>
      <c r="CV7" t="e">
        <f>'délai rétablissement ligne'!D107+"$K.F!9:"</f>
        <v>#VALUE!</v>
      </c>
      <c r="CW7" t="e">
        <f>'délai rétablissement ligne'!E107+"$K.F!9;"</f>
        <v>#VALUE!</v>
      </c>
      <c r="CX7" t="e">
        <f>'délai rétablissement ligne'!F107+"$K.F!9&lt;"</f>
        <v>#VALUE!</v>
      </c>
      <c r="CY7" t="e">
        <f>'délai rétablissement ligne'!G107+"$K.F!9="</f>
        <v>#VALUE!</v>
      </c>
      <c r="CZ7" t="e">
        <f>'délai rétablissement ligne'!H107+"$K.F!9&gt;"</f>
        <v>#VALUE!</v>
      </c>
      <c r="DA7" t="e">
        <f>'délai rétablissement ligne'!I107+"$K.F!9?"</f>
        <v>#VALUE!</v>
      </c>
      <c r="DB7" t="e">
        <f>'délai rétablissement ligne'!J107+"$K.F!9@"</f>
        <v>#VALUE!</v>
      </c>
      <c r="DC7" t="e">
        <f>'délai rétablissement ligne'!K107+"$K.F!9A"</f>
        <v>#VALUE!</v>
      </c>
      <c r="DD7" t="e">
        <f>'délai rétablissement ligne'!L107+"$K.F!9B"</f>
        <v>#VALUE!</v>
      </c>
      <c r="DE7" t="e">
        <f>'délai rétablissement ligne'!A108+"$K.F!9C"</f>
        <v>#VALUE!</v>
      </c>
      <c r="DF7" t="e">
        <f>'délai rétablissement ligne'!B108+"$K.F!9D"</f>
        <v>#VALUE!</v>
      </c>
      <c r="DG7" t="e">
        <f>'délai rétablissement ligne'!C108+"$K.F!9E"</f>
        <v>#VALUE!</v>
      </c>
      <c r="DH7" t="e">
        <f>'délai rétablissement ligne'!D108+"$K.F!9F"</f>
        <v>#VALUE!</v>
      </c>
      <c r="DI7" t="e">
        <f>'délai rétablissement ligne'!E108+"$K.F!9G"</f>
        <v>#VALUE!</v>
      </c>
      <c r="DJ7" t="e">
        <f>'délai rétablissement ligne'!F108+"$K.F!9H"</f>
        <v>#VALUE!</v>
      </c>
      <c r="DK7" t="e">
        <f>'délai rétablissement ligne'!G108+"$K.F!9I"</f>
        <v>#VALUE!</v>
      </c>
      <c r="DL7" t="e">
        <f>'délai rétablissement ligne'!H108+"$K.F!9J"</f>
        <v>#VALUE!</v>
      </c>
      <c r="DM7" t="e">
        <f>'délai rétablissement ligne'!I108+"$K.F!9K"</f>
        <v>#VALUE!</v>
      </c>
      <c r="DN7" t="e">
        <f>'délai rétablissement ligne'!J108+"$K.F!9L"</f>
        <v>#VALUE!</v>
      </c>
      <c r="DO7" t="e">
        <f>'délai rétablissement ligne'!K108+"$K.F!9M"</f>
        <v>#VALUE!</v>
      </c>
      <c r="DP7" t="e">
        <f>'délai rétablissement ligne'!L108+"$K.F!9N"</f>
        <v>#VALUE!</v>
      </c>
      <c r="DQ7" t="e">
        <f>'délai rétablissement ligne'!A109+"$K.F!9O"</f>
        <v>#VALUE!</v>
      </c>
      <c r="DR7" t="e">
        <f>'délai rétablissement ligne'!B109+"$K.F!9P"</f>
        <v>#VALUE!</v>
      </c>
      <c r="DS7" t="e">
        <f>'délai rétablissement ligne'!C109+"$K.F!9Q"</f>
        <v>#VALUE!</v>
      </c>
      <c r="DT7" t="e">
        <f>'délai rétablissement ligne'!D109+"$K.F!9R"</f>
        <v>#VALUE!</v>
      </c>
      <c r="DU7" t="e">
        <f>'délai rétablissement ligne'!E109+"$K.F!9S"</f>
        <v>#VALUE!</v>
      </c>
      <c r="DV7" t="e">
        <f>'délai rétablissement ligne'!F109+"$K.F!9T"</f>
        <v>#VALUE!</v>
      </c>
      <c r="DW7" t="e">
        <f>'délai rétablissement ligne'!G109+"$K.F!9U"</f>
        <v>#VALUE!</v>
      </c>
      <c r="DX7" t="e">
        <f>'délai rétablissement ligne'!H109+"$K.F!9V"</f>
        <v>#VALUE!</v>
      </c>
      <c r="DY7" t="e">
        <f>'délai rétablissement ligne'!I109+"$K.F!9W"</f>
        <v>#VALUE!</v>
      </c>
      <c r="DZ7" t="e">
        <f>'délai rétablissement ligne'!J109+"$K.F!9X"</f>
        <v>#VALUE!</v>
      </c>
      <c r="EA7" t="e">
        <f>'délai rétablissement ligne'!K109+"$K.F!9Y"</f>
        <v>#VALUE!</v>
      </c>
      <c r="EB7" t="e">
        <f>'délai rétablissement ligne'!L109+"$K.F!9Z"</f>
        <v>#VALUE!</v>
      </c>
      <c r="EC7" t="e">
        <f>'délai rétablissement ligne'!A110+"$K.F!9["</f>
        <v>#VALUE!</v>
      </c>
      <c r="ED7" t="e">
        <f>'délai rétablissement ligne'!B110+"$K.F!9\"</f>
        <v>#VALUE!</v>
      </c>
      <c r="EE7" t="e">
        <f>'délai rétablissement ligne'!C110+"$K.F!9]"</f>
        <v>#VALUE!</v>
      </c>
      <c r="EF7" t="e">
        <f>'délai rétablissement ligne'!D110+"$K.F!9^"</f>
        <v>#VALUE!</v>
      </c>
      <c r="EG7" t="e">
        <f>'délai rétablissement ligne'!E110+"$K.F!9_"</f>
        <v>#VALUE!</v>
      </c>
      <c r="EH7" t="e">
        <f>'délai rétablissement ligne'!F110+"$K.F!9`"</f>
        <v>#VALUE!</v>
      </c>
      <c r="EI7" t="e">
        <f>'délai rétablissement ligne'!G110+"$K.F!9a"</f>
        <v>#VALUE!</v>
      </c>
      <c r="EJ7" t="e">
        <f>'délai rétablissement ligne'!H110+"$K.F!9b"</f>
        <v>#VALUE!</v>
      </c>
      <c r="EK7" t="e">
        <f>'délai rétablissement ligne'!I110+"$K.F!9c"</f>
        <v>#VALUE!</v>
      </c>
      <c r="EL7" t="e">
        <f>'délai rétablissement ligne'!J110+"$K.F!9d"</f>
        <v>#VALUE!</v>
      </c>
      <c r="EM7" t="e">
        <f>'délai rétablissement ligne'!K110+"$K.F!9e"</f>
        <v>#VALUE!</v>
      </c>
      <c r="EN7" t="e">
        <f>'délai rétablissement ligne'!L110+"$K.F!9f"</f>
        <v>#VALUE!</v>
      </c>
      <c r="EO7" t="e">
        <f>'délai rétablissement ligne'!A111+"$K.F!9g"</f>
        <v>#VALUE!</v>
      </c>
      <c r="EP7" t="e">
        <f>'délai rétablissement ligne'!B111+"$K.F!9h"</f>
        <v>#VALUE!</v>
      </c>
      <c r="EQ7" t="e">
        <f>'délai rétablissement ligne'!C111+"$K.F!9i"</f>
        <v>#VALUE!</v>
      </c>
      <c r="ER7" t="e">
        <f>'délai rétablissement ligne'!D111+"$K.F!9j"</f>
        <v>#VALUE!</v>
      </c>
      <c r="ES7" t="e">
        <f>'délai rétablissement ligne'!E111+"$K.F!9k"</f>
        <v>#VALUE!</v>
      </c>
      <c r="ET7" t="e">
        <f>'délai rétablissement ligne'!F111+"$K.F!9l"</f>
        <v>#VALUE!</v>
      </c>
      <c r="EU7" t="e">
        <f>'délai rétablissement ligne'!G111+"$K.F!9m"</f>
        <v>#VALUE!</v>
      </c>
      <c r="EV7" t="e">
        <f>'délai rétablissement ligne'!H111+"$K.F!9n"</f>
        <v>#VALUE!</v>
      </c>
      <c r="EW7" t="e">
        <f>'délai rétablissement ligne'!I111+"$K.F!9o"</f>
        <v>#VALUE!</v>
      </c>
      <c r="EX7" t="e">
        <f>'délai rétablissement ligne'!J111+"$K.F!9p"</f>
        <v>#VALUE!</v>
      </c>
      <c r="EY7" t="e">
        <f>'délai rétablissement ligne'!K111+"$K.F!9q"</f>
        <v>#VALUE!</v>
      </c>
      <c r="EZ7" t="e">
        <f>'délai rétablissement ligne'!L111+"$K.F!9r"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495CAE-7744-4C0A-917D-DABE3E6F2681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2.xml><?xml version="1.0" encoding="utf-8"?>
<ds:datastoreItem xmlns:ds="http://schemas.openxmlformats.org/officeDocument/2006/customXml" ds:itemID="{68E956D4-093E-4E24-BE11-7069BFAA3B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56EA2F-F94F-412C-B7E8-593DC81DF7B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délai rétablissement ligne</vt:lpstr>
      <vt:lpstr>'délai rétablissement ligne'!Zone_d_impression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2023-07-19T16:19:59Z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UniqueId">
    <vt:lpwstr>1079793</vt:lpwstr>
  </property>
  <property fmtid="{D5CDD505-2E9C-101B-9397-08002B2CF9AE}" pid="3" name="Offisync_UpdateToken">
    <vt:lpwstr>5</vt:lpwstr>
  </property>
  <property fmtid="{D5CDD505-2E9C-101B-9397-08002B2CF9AE}" pid="4" name="Offisync_ServerID">
    <vt:lpwstr>1abe28f6-4eb5-42e6-bbff-1356c852cf7b</vt:lpwstr>
  </property>
  <property fmtid="{D5CDD505-2E9C-101B-9397-08002B2CF9AE}" pid="5" name="Offisync_ProviderInitializationData">
    <vt:lpwstr>https://plazza.orange.com/</vt:lpwstr>
  </property>
  <property fmtid="{D5CDD505-2E9C-101B-9397-08002B2CF9AE}" pid="6" name="Jive_LatestUserAccountName">
    <vt:lpwstr>mira.boufarah@orange.com</vt:lpwstr>
  </property>
  <property fmtid="{D5CDD505-2E9C-101B-9397-08002B2CF9AE}" pid="7" name="Jive_VersionGuid">
    <vt:lpwstr>38c8443e7bbc4fc8b6d974b257a47d36</vt:lpwstr>
  </property>
  <property fmtid="{D5CDD505-2E9C-101B-9397-08002B2CF9AE}" pid="8" name="Jive_ModifiedButNotPublished">
    <vt:lpwstr>False</vt:lpwstr>
  </property>
  <property fmtid="{D5CDD505-2E9C-101B-9397-08002B2CF9AE}" pid="9" name="Jive_PrevVersionNumber">
    <vt:lpwstr>4</vt:lpwstr>
  </property>
  <property fmtid="{D5CDD505-2E9C-101B-9397-08002B2CF9AE}" pid="10" name="Jive_VersionGuid_v2.5">
    <vt:lpwstr>0342960f523740bea2f5ad1a785a3041</vt:lpwstr>
  </property>
  <property fmtid="{D5CDD505-2E9C-101B-9397-08002B2CF9AE}" pid="11" name="Jive_LatestFileFullName">
    <vt:lpwstr>ded811bb8f7d11b411ca4904121576ed</vt:lpwstr>
  </property>
  <property fmtid="{D5CDD505-2E9C-101B-9397-08002B2CF9AE}" pid="12" name="ContentTypeId">
    <vt:lpwstr>0x0101006DBAD82D2BE66242B9E848AC08CBAD11</vt:lpwstr>
  </property>
  <property fmtid="{D5CDD505-2E9C-101B-9397-08002B2CF9AE}" pid="13" name="MediaServiceImageTags">
    <vt:lpwstr/>
  </property>
</Properties>
</file>